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amColeman\OneDrive - Academy Outlook\Desktop\SEPTEMBER 2026 SCHOOL PERFORMANCE\CHATgbt Master Files\WEBSITE\New versions for the website\"/>
    </mc:Choice>
  </mc:AlternateContent>
  <xr:revisionPtr revIDLastSave="0" documentId="13_ncr:1_{A0072177-957E-41DC-8243-DB8758B4B1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aching Capacity" sheetId="1" r:id="rId1"/>
    <sheet name="Workforce Resilience" sheetId="2" r:id="rId2"/>
    <sheet name="Financial Stewardship" sheetId="3" r:id="rId3"/>
    <sheet name="KS4 Outcomes" sheetId="4" r:id="rId4"/>
    <sheet name="16-19 Outcomes" sheetId="5" r:id="rId5"/>
    <sheet name="Overall Impact" sheetId="6" r:id="rId6"/>
    <sheet name="Licence &amp; Use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N6" i="1"/>
  <c r="B13" i="6" l="1"/>
  <c r="BA3" i="6"/>
  <c r="AZ3" i="6"/>
  <c r="B13" i="5"/>
  <c r="P10" i="5"/>
  <c r="Q10" i="5" s="1"/>
  <c r="P9" i="5"/>
  <c r="Q9" i="5" s="1"/>
  <c r="P8" i="5"/>
  <c r="Q8" i="5" s="1"/>
  <c r="P7" i="5"/>
  <c r="Q7" i="5" s="1"/>
  <c r="P6" i="5"/>
  <c r="Q6" i="5" s="1"/>
  <c r="BA3" i="5"/>
  <c r="AZ3" i="5"/>
  <c r="B13" i="4"/>
  <c r="P11" i="4"/>
  <c r="Q11" i="4" s="1"/>
  <c r="P10" i="4"/>
  <c r="Q10" i="4" s="1"/>
  <c r="P9" i="4"/>
  <c r="Q9" i="4" s="1"/>
  <c r="P8" i="4"/>
  <c r="Q8" i="4" s="1"/>
  <c r="P7" i="4"/>
  <c r="Q7" i="4" s="1"/>
  <c r="P6" i="4"/>
  <c r="Q6" i="4" s="1"/>
  <c r="BA3" i="4"/>
  <c r="AZ3" i="4"/>
  <c r="B13" i="3"/>
  <c r="P10" i="3"/>
  <c r="Q10" i="3" s="1"/>
  <c r="P9" i="3"/>
  <c r="Q9" i="3" s="1"/>
  <c r="P8" i="3"/>
  <c r="Q8" i="3" s="1"/>
  <c r="P7" i="3"/>
  <c r="Q7" i="3" s="1"/>
  <c r="P6" i="3"/>
  <c r="Q6" i="3" s="1"/>
  <c r="BA3" i="3"/>
  <c r="AZ3" i="3"/>
  <c r="B13" i="2"/>
  <c r="P8" i="2"/>
  <c r="Q8" i="2" s="1"/>
  <c r="P7" i="2"/>
  <c r="Q7" i="2" s="1"/>
  <c r="P6" i="2"/>
  <c r="Q6" i="2" s="1"/>
  <c r="BA3" i="2"/>
  <c r="AZ3" i="2"/>
  <c r="B13" i="1"/>
  <c r="P9" i="1"/>
  <c r="Q9" i="1" s="1"/>
  <c r="P8" i="1"/>
  <c r="Q8" i="1" s="1"/>
  <c r="P7" i="1"/>
  <c r="Q7" i="1" s="1"/>
  <c r="P6" i="1"/>
  <c r="Q6" i="1" s="1"/>
  <c r="BA3" i="1"/>
  <c r="AZ3" i="1"/>
  <c r="AY11" i="4" l="1"/>
  <c r="BC3" i="4" s="1"/>
  <c r="AY11" i="3"/>
  <c r="F10" i="3" s="1"/>
  <c r="F13" i="3" s="1"/>
  <c r="AY11" i="5"/>
  <c r="N10" i="6" s="1"/>
  <c r="O10" i="6" s="1"/>
  <c r="AY11" i="1"/>
  <c r="BC3" i="1" s="1"/>
  <c r="F10" i="5"/>
  <c r="F13" i="5" s="1"/>
  <c r="BC3" i="5"/>
  <c r="B18" i="5"/>
  <c r="BB3" i="5"/>
  <c r="BB3" i="3"/>
  <c r="AY11" i="2"/>
  <c r="F10" i="4" l="1"/>
  <c r="F13" i="4" s="1"/>
  <c r="BB3" i="4"/>
  <c r="N9" i="6"/>
  <c r="O9" i="6" s="1"/>
  <c r="B18" i="4"/>
  <c r="B18" i="3"/>
  <c r="N8" i="6"/>
  <c r="O8" i="6" s="1"/>
  <c r="BC3" i="3"/>
  <c r="F10" i="1"/>
  <c r="F13" i="1" s="1"/>
  <c r="N6" i="6"/>
  <c r="O6" i="6" s="1"/>
  <c r="B18" i="1"/>
  <c r="BB3" i="1"/>
  <c r="BC3" i="2"/>
  <c r="F10" i="2"/>
  <c r="F13" i="2" s="1"/>
  <c r="BB3" i="2"/>
  <c r="N7" i="6"/>
  <c r="O7" i="6" s="1"/>
  <c r="B18" i="2"/>
  <c r="AY11" i="6"/>
  <c r="B18" i="6" l="1"/>
  <c r="BB3" i="6"/>
  <c r="F10" i="6"/>
  <c r="F13" i="6" s="1"/>
  <c r="BC3" i="6"/>
</calcChain>
</file>

<file path=xl/sharedStrings.xml><?xml version="1.0" encoding="utf-8"?>
<sst xmlns="http://schemas.openxmlformats.org/spreadsheetml/2006/main" count="226" uniqueCount="96">
  <si>
    <t>SCENARIO PLANNER - TEACHING CAPACITY</t>
  </si>
  <si>
    <t>Implied Teacher Contact Ratio</t>
  </si>
  <si>
    <t>School Time</t>
  </si>
  <si>
    <t>Supply Dependency</t>
  </si>
  <si>
    <t>Average Class Size</t>
  </si>
  <si>
    <t>Published Domain</t>
  </si>
  <si>
    <t>PubX</t>
  </si>
  <si>
    <t>PubY</t>
  </si>
  <si>
    <t>WhatX</t>
  </si>
  <si>
    <t>WhatY</t>
  </si>
  <si>
    <t>Q1</t>
  </si>
  <si>
    <t>Violet High School
TEACHING CAPACITY</t>
  </si>
  <si>
    <t>Measure</t>
  </si>
  <si>
    <t>Published</t>
  </si>
  <si>
    <t>What If</t>
  </si>
  <si>
    <t>Published Index</t>
  </si>
  <si>
    <t>What If Index</t>
  </si>
  <si>
    <t>Index Change</t>
  </si>
  <si>
    <t>Q2</t>
  </si>
  <si>
    <t>Q3</t>
  </si>
  <si>
    <t>PUBLISHED INDEX</t>
  </si>
  <si>
    <t>WHAT IF INDEX</t>
  </si>
  <si>
    <t>What If Domain</t>
  </si>
  <si>
    <t>CHANGE FROM PUBLISHED</t>
  </si>
  <si>
    <t>Source linkage
Published domain Index and quartile thresholds: approved Violet High School 2026 Dashboard.
Component inputs, fixed peer distributions and reranking rules: approved GAUGED What If calculation engine.</t>
  </si>
  <si>
    <t>BOTTOM</t>
  </si>
  <si>
    <t>3RD</t>
  </si>
  <si>
    <t>2ND</t>
  </si>
  <si>
    <t>TOP</t>
  </si>
  <si>
    <t>100 = Peer Median</t>
  </si>
  <si>
    <t>SCENARIO PLANNER - WORKFORCE RESILIENCE</t>
  </si>
  <si>
    <t>SAB</t>
  </si>
  <si>
    <t>% Teachers with Sickness Absence</t>
  </si>
  <si>
    <t>Average Days per Absence</t>
  </si>
  <si>
    <t>Violet High School
WORKFORCE RESILIENCE</t>
  </si>
  <si>
    <t>Teachers with Sickness Absence</t>
  </si>
  <si>
    <t>SCENARIO PLANNER - FINANCIAL STEWARDSHIP</t>
  </si>
  <si>
    <t>Teaching &amp; Learning Investment</t>
  </si>
  <si>
    <t>Non-Pay Costs / Expenditure</t>
  </si>
  <si>
    <t>Revenue Reserves % of Income</t>
  </si>
  <si>
    <t>Underlying In-Year Balance % of Income</t>
  </si>
  <si>
    <t>Self-Generated Funding</t>
  </si>
  <si>
    <t>Violet High School
FINANCIAL STEWARDSHIP</t>
  </si>
  <si>
    <t>Revenue Reserves / Income</t>
  </si>
  <si>
    <t>In-Year Balance / Income</t>
  </si>
  <si>
    <t>Self-Generated Funding / Pupil</t>
  </si>
  <si>
    <t>SCENARIO PLANNER - KS4 OUTCOMES</t>
  </si>
  <si>
    <t>Attainment 8</t>
  </si>
  <si>
    <t>English &amp; Maths Grade 5+</t>
  </si>
  <si>
    <t>EBacc APS</t>
  </si>
  <si>
    <t>Attainment 8 Gap</t>
  </si>
  <si>
    <t>Funding per Attainment 8 Point</t>
  </si>
  <si>
    <t>Progress 8</t>
  </si>
  <si>
    <t>Violet High School
EDUCATIONAL OUTCOMES (KS4)</t>
  </si>
  <si>
    <t>English &amp; Maths 5+</t>
  </si>
  <si>
    <t>Funding / Attainment 8 Pt</t>
  </si>
  <si>
    <t>Progress 8 (latest available)</t>
  </si>
  <si>
    <t>SCENARIO PLANNER - 16-19 OUTCOMES</t>
  </si>
  <si>
    <t>Academic Value Added</t>
  </si>
  <si>
    <t>APS per Academic Entry</t>
  </si>
  <si>
    <t>Sustained Progression</t>
  </si>
  <si>
    <t>Value Added Gap</t>
  </si>
  <si>
    <t>Funding per Academic Qualification Point</t>
  </si>
  <si>
    <t>Violet High School
EDUCATIONAL OUTCOMES (16–19)</t>
  </si>
  <si>
    <t>Value-Added Gap</t>
  </si>
  <si>
    <t>Funding / Academic Qualification Pt</t>
  </si>
  <si>
    <t>SCENARIO PLANNER - OVERALL IMPACT</t>
  </si>
  <si>
    <t>Published Overall</t>
  </si>
  <si>
    <t>Violet High School
OVERALL PERFORMANCE</t>
  </si>
  <si>
    <t>Area</t>
  </si>
  <si>
    <t>Change</t>
  </si>
  <si>
    <t>Teaching Capacity</t>
  </si>
  <si>
    <t>Workforce Resilience</t>
  </si>
  <si>
    <t>Financial Stewardship</t>
  </si>
  <si>
    <t>Educational Outcomes - KS4</t>
  </si>
  <si>
    <t>Educational Outcomes - 16-19</t>
  </si>
  <si>
    <t>What If Overall</t>
  </si>
  <si>
    <t>This page contains no inputs. It summarises the combined effect of all changes made on the five performance-area tabs.</t>
  </si>
  <si>
    <t>* Implied Teacher Contact Ratio is calculated by dividing your Pupil:Teacher Ratio by your Average Class Size. Your published 2026 Pupil:Teacher Ratio is already reflected in the published 2026 Implied Teacher Contact Ratio. To test a different scenario, enter your What If Pupil:Teacher Ratio in the yellow input cell. The What If Implied Teacher Contact Ratio will then update automatically.</t>
  </si>
  <si>
    <t>Pupil: Teacher Ratio*</t>
  </si>
  <si>
    <t>~</t>
  </si>
  <si>
    <r>
      <rPr>
        <b/>
        <sz val="9"/>
        <color rgb="FF0B3B60"/>
        <rFont val="Aptos"/>
        <family val="2"/>
      </rPr>
      <t>Change only the yellow What If cells.</t>
    </r>
    <r>
      <rPr>
        <sz val="9"/>
        <color rgb="FF0B3B60"/>
        <rFont val="Aptos"/>
        <family val="2"/>
      </rPr>
      <t xml:space="preserve"> The peer distribution remains fixed. The school is reranked against the approved peer values using the agreed measure-specific rule, then the component and domain Indices update automatically.
</t>
    </r>
    <r>
      <rPr>
        <b/>
        <sz val="9"/>
        <color rgb="FF0B3B60"/>
        <rFont val="Aptos"/>
        <family val="2"/>
      </rPr>
      <t>To reset a measure, copy its Published figure back into the yellow What If cell.</t>
    </r>
  </si>
  <si>
    <t>Sickness Absence Burden (SAB) *</t>
  </si>
  <si>
    <t>* Note: Sickness Absence Burden will update automatically in the What If cell (N6), as it is calculated by multiplying Average Days per Absence by the % of Teachers with Sickness Absence.</t>
  </si>
  <si>
    <t>Licence &amp; Use</t>
  </si>
  <si>
    <t>© 2026 GAUGED. All rights reserved.</t>
  </si>
  <si>
    <t>This workbook is licensed for use by the purchasing school, academy or Trust.</t>
  </si>
  <si>
    <t>The workbook may be used internally and shared with the organisation’s governors, trustees, auditors, internal auditors and professional advisers where this supports the organisation’s normal governance, financial or operational activities.</t>
  </si>
  <si>
    <t>The workbook, including its analytical structure, benchmarking methodology, formulas, calculations, report formats and associated materials, remains the intellectual property of GAUGED.</t>
  </si>
  <si>
    <t>It may not be:</t>
  </si>
  <si>
    <t>The underlying public-sector source data remains subject to the terms and licensing arrangements of the relevant data provider.</t>
  </si>
  <si>
    <r>
      <t xml:space="preserve">For permissions or licensing enquiries, please contact GAUGED at </t>
    </r>
    <r>
      <rPr>
        <b/>
        <sz val="8"/>
        <color rgb="FF002060"/>
        <rFont val="Aptos"/>
        <family val="2"/>
      </rPr>
      <t>gauged.co.uk</t>
    </r>
    <r>
      <rPr>
        <sz val="8"/>
        <color rgb="FF002060"/>
        <rFont val="Aptos"/>
        <family val="2"/>
      </rPr>
      <t>.</t>
    </r>
  </si>
  <si>
    <t>* resold or commercially redistributed;</t>
  </si>
  <si>
    <t>* copied or adapted to create a competing benchmarking or analytical product;</t>
  </si>
  <si>
    <t>* reverse-engineered for the purpose of reproducing GAUGED’s methodology or analytical models;</t>
  </si>
  <si>
    <t>* made publicly available without permission from GAUGED.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</si>
</sst>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%"/>
    <numFmt numFmtId="167" formatCode="\£#,##0.00"/>
    <numFmt numFmtId="168" formatCode="\+0.0;\-0.0;0.0"/>
  </numFmts>
  <fonts count="32" x14ac:knownFonts="1">
    <font>
      <sz val="11"/>
      <name val="Carlito"/>
    </font>
    <font>
      <b/>
      <sz val="14"/>
      <color rgb="FF0B3B60"/>
      <name val="Aptos"/>
      <family val="2"/>
    </font>
    <font>
      <sz val="11"/>
      <name val="Aptos"/>
      <family val="2"/>
    </font>
    <font>
      <b/>
      <sz val="12"/>
      <color rgb="FFFFFFFF"/>
      <name val="Aptos"/>
      <family val="2"/>
    </font>
    <font>
      <b/>
      <sz val="9"/>
      <color rgb="FFFFFFFF"/>
      <name val="Aptos"/>
      <family val="2"/>
    </font>
    <font>
      <b/>
      <sz val="9"/>
      <color rgb="FF0B3B60"/>
      <name val="Aptos"/>
      <family val="2"/>
    </font>
    <font>
      <b/>
      <sz val="9"/>
      <color rgb="FF008C96"/>
      <name val="Aptos"/>
      <family val="2"/>
    </font>
    <font>
      <b/>
      <sz val="10"/>
      <color rgb="FF0B3B60"/>
      <name val="Aptos"/>
      <family val="2"/>
    </font>
    <font>
      <b/>
      <sz val="10"/>
      <color rgb="FF008C96"/>
      <name val="Aptos"/>
      <family val="2"/>
    </font>
    <font>
      <sz val="9"/>
      <color rgb="FF0B3B60"/>
      <name val="Aptos"/>
      <family val="2"/>
    </font>
    <font>
      <b/>
      <sz val="10"/>
      <color rgb="FFFFFFFF"/>
      <name val="Aptos"/>
      <family val="2"/>
    </font>
    <font>
      <b/>
      <sz val="16"/>
      <color rgb="FF008C96"/>
      <name val="Aptos"/>
      <family val="2"/>
    </font>
    <font>
      <sz val="16"/>
      <name val="Aptos"/>
      <family val="2"/>
    </font>
    <font>
      <b/>
      <sz val="16"/>
      <color theme="9" tint="-0.249977111117893"/>
      <name val="Aptos"/>
      <family val="2"/>
    </font>
    <font>
      <sz val="16"/>
      <color theme="9" tint="-0.249977111117893"/>
      <name val="Aptos"/>
      <family val="2"/>
    </font>
    <font>
      <b/>
      <sz val="10"/>
      <color theme="9" tint="-0.249977111117893"/>
      <name val="Aptos"/>
      <family val="2"/>
    </font>
    <font>
      <sz val="11"/>
      <color theme="9" tint="-0.249977111117893"/>
      <name val="Aptos"/>
      <family val="2"/>
    </font>
    <font>
      <sz val="8"/>
      <color rgb="FF0B3B60"/>
      <name val="Aptos"/>
      <family val="2"/>
    </font>
    <font>
      <sz val="11"/>
      <color rgb="FF0B3B60"/>
      <name val="Aptos"/>
      <family val="2"/>
    </font>
    <font>
      <b/>
      <sz val="10"/>
      <color theme="5"/>
      <name val="Aptos"/>
      <family val="2"/>
    </font>
    <font>
      <sz val="10"/>
      <color rgb="FF0B3B60"/>
      <name val="Aptos"/>
      <family val="2"/>
    </font>
    <font>
      <sz val="11"/>
      <color theme="5"/>
      <name val="Aptos"/>
      <family val="2"/>
    </font>
    <font>
      <b/>
      <sz val="16"/>
      <color theme="5"/>
      <name val="Aptos"/>
      <family val="2"/>
    </font>
    <font>
      <sz val="16"/>
      <color theme="5"/>
      <name val="Aptos"/>
      <family val="2"/>
    </font>
    <font>
      <sz val="10"/>
      <color theme="9" tint="-0.249977111117893"/>
      <name val="Aptos"/>
      <family val="2"/>
    </font>
    <font>
      <sz val="11"/>
      <color theme="0"/>
      <name val="Aptos"/>
      <family val="2"/>
    </font>
    <font>
      <sz val="1"/>
      <color theme="0"/>
      <name val="Aptos"/>
      <family val="2"/>
    </font>
    <font>
      <sz val="9"/>
      <color rgb="FF0B3B60"/>
      <name val="Aptos"/>
      <family val="2"/>
    </font>
    <font>
      <b/>
      <sz val="10"/>
      <color rgb="FF0B3B60"/>
      <name val="Aptos"/>
      <family val="2"/>
    </font>
    <font>
      <sz val="11"/>
      <name val="Aptos"/>
      <family val="2"/>
    </font>
    <font>
      <b/>
      <sz val="8"/>
      <color rgb="FF002060"/>
      <name val="Aptos"/>
      <family val="2"/>
    </font>
    <font>
      <sz val="8"/>
      <color rgb="FF00206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0B3B60"/>
      </patternFill>
    </fill>
    <fill>
      <patternFill patternType="solid">
        <fgColor rgb="FFEAF3F7"/>
      </patternFill>
    </fill>
    <fill>
      <patternFill patternType="solid">
        <fgColor rgb="FF0B3B60"/>
      </patternFill>
    </fill>
    <fill>
      <patternFill patternType="solid">
        <fgColor rgb="FFEAF3F7"/>
      </patternFill>
    </fill>
    <fill>
      <patternFill patternType="solid">
        <fgColor rgb="FFDFF4F2"/>
      </patternFill>
    </fill>
    <fill>
      <patternFill patternType="solid">
        <fgColor rgb="FFF3F6F8"/>
      </patternFill>
    </fill>
    <fill>
      <patternFill patternType="solid">
        <fgColor rgb="FFFFF2CC"/>
      </patternFill>
    </fill>
    <fill>
      <patternFill patternType="solid">
        <fgColor rgb="FFFFF2CC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1"/>
  </cellStyleXfs>
  <cellXfs count="86">
    <xf numFmtId="0" fontId="0" fillId="0" borderId="0" xfId="0" applyBorder="1"/>
    <xf numFmtId="0" fontId="0" fillId="0" borderId="0" xfId="0" applyBorder="1" applyProtection="1">
      <protection hidden="1"/>
    </xf>
    <xf numFmtId="0" fontId="26" fillId="0" borderId="0" xfId="0" applyFont="1" applyBorder="1" applyProtection="1">
      <protection hidden="1"/>
    </xf>
    <xf numFmtId="0" fontId="25" fillId="0" borderId="0" xfId="0" applyFont="1" applyBorder="1" applyProtection="1">
      <protection hidden="1"/>
    </xf>
    <xf numFmtId="0" fontId="2" fillId="0" borderId="0" xfId="0" applyFont="1" applyBorder="1" applyProtection="1">
      <protection hidden="1"/>
    </xf>
    <xf numFmtId="0" fontId="2" fillId="0" borderId="1" xfId="0" applyFont="1" applyProtection="1"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164" fontId="20" fillId="0" borderId="0" xfId="0" applyNumberFormat="1" applyFont="1" applyBorder="1" applyAlignment="1" applyProtection="1">
      <alignment horizontal="center" vertical="center"/>
      <protection hidden="1"/>
    </xf>
    <xf numFmtId="165" fontId="20" fillId="0" borderId="0" xfId="0" applyNumberFormat="1" applyFont="1" applyBorder="1" applyAlignment="1" applyProtection="1">
      <alignment horizontal="center" vertical="center"/>
      <protection hidden="1"/>
    </xf>
    <xf numFmtId="2" fontId="20" fillId="0" borderId="0" xfId="0" applyNumberFormat="1" applyFont="1" applyBorder="1" applyAlignment="1" applyProtection="1">
      <alignment horizontal="center" vertical="center"/>
      <protection hidden="1"/>
    </xf>
    <xf numFmtId="2" fontId="7" fillId="8" borderId="0" xfId="0" applyNumberFormat="1" applyFont="1" applyFill="1" applyBorder="1" applyAlignment="1" applyProtection="1">
      <alignment horizontal="center" vertical="center"/>
      <protection hidden="1"/>
    </xf>
    <xf numFmtId="166" fontId="20" fillId="0" borderId="0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Alignment="1" applyProtection="1">
      <alignment horizontal="center" vertical="center"/>
      <protection hidden="1"/>
    </xf>
    <xf numFmtId="2" fontId="7" fillId="8" borderId="0" xfId="0" applyNumberFormat="1" applyFont="1" applyFill="1" applyBorder="1" applyAlignment="1" applyProtection="1">
      <alignment horizontal="center" vertical="center"/>
      <protection locked="0"/>
    </xf>
    <xf numFmtId="166" fontId="7" fillId="8" borderId="0" xfId="0" applyNumberFormat="1" applyFont="1" applyFill="1" applyBorder="1" applyAlignment="1" applyProtection="1">
      <alignment horizontal="center" vertical="center"/>
      <protection locked="0"/>
    </xf>
    <xf numFmtId="165" fontId="7" fillId="8" borderId="0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Alignment="1" applyProtection="1">
      <alignment horizontal="left" vertical="center"/>
      <protection hidden="1"/>
    </xf>
    <xf numFmtId="0" fontId="29" fillId="0" borderId="1" xfId="0" applyFont="1" applyAlignment="1" applyProtection="1">
      <alignment horizontal="center" vertical="center"/>
      <protection hidden="1"/>
    </xf>
    <xf numFmtId="165" fontId="28" fillId="9" borderId="1" xfId="0" applyNumberFormat="1" applyFont="1" applyFill="1" applyAlignment="1" applyProtection="1">
      <alignment horizontal="center" vertical="center"/>
      <protection locked="0"/>
    </xf>
    <xf numFmtId="164" fontId="28" fillId="10" borderId="1" xfId="0" applyNumberFormat="1" applyFont="1" applyFill="1" applyAlignment="1" applyProtection="1">
      <alignment horizontal="center" vertical="center"/>
      <protection hidden="1"/>
    </xf>
    <xf numFmtId="2" fontId="28" fillId="8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Alignment="1" applyProtection="1">
      <alignment vertical="center"/>
      <protection hidden="1"/>
    </xf>
    <xf numFmtId="0" fontId="26" fillId="0" borderId="0" xfId="0" applyFont="1" applyBorder="1" applyAlignment="1" applyProtection="1">
      <alignment vertical="center"/>
      <protection hidden="1"/>
    </xf>
    <xf numFmtId="0" fontId="25" fillId="0" borderId="0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1" fillId="0" borderId="1" xfId="0" applyFont="1" applyAlignment="1" applyProtection="1">
      <alignment vertical="center"/>
      <protection hidden="1"/>
    </xf>
    <xf numFmtId="167" fontId="20" fillId="0" borderId="0" xfId="0" applyNumberFormat="1" applyFont="1" applyBorder="1" applyAlignment="1" applyProtection="1">
      <alignment horizontal="center" vertical="center"/>
      <protection hidden="1"/>
    </xf>
    <xf numFmtId="167" fontId="7" fillId="8" borderId="0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Alignment="1" applyProtection="1">
      <alignment vertical="center"/>
      <protection hidden="1"/>
    </xf>
    <xf numFmtId="0" fontId="1" fillId="0" borderId="1" xfId="0" applyFont="1" applyAlignment="1" applyProtection="1">
      <alignment horizontal="center" vertical="center"/>
      <protection hidden="1"/>
    </xf>
    <xf numFmtId="0" fontId="27" fillId="0" borderId="1" xfId="0" applyFont="1" applyAlignment="1" applyProtection="1">
      <alignment horizontal="left" vertical="center" wrapText="1"/>
      <protection hidden="1"/>
    </xf>
    <xf numFmtId="0" fontId="10" fillId="2" borderId="0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Alignment="1" applyProtection="1">
      <alignment horizontal="center" vertical="center" wrapText="1"/>
      <protection hidden="1"/>
    </xf>
    <xf numFmtId="0" fontId="2" fillId="0" borderId="1" xfId="0" applyFont="1" applyProtection="1">
      <protection hidden="1"/>
    </xf>
    <xf numFmtId="0" fontId="2" fillId="0" borderId="0" xfId="0" applyFont="1" applyBorder="1" applyProtection="1">
      <protection hidden="1"/>
    </xf>
    <xf numFmtId="0" fontId="10" fillId="2" borderId="0" xfId="0" applyFont="1" applyFill="1" applyBorder="1" applyAlignment="1" applyProtection="1">
      <alignment horizontal="left" vertical="center" wrapText="1"/>
      <protection hidden="1"/>
    </xf>
    <xf numFmtId="0" fontId="7" fillId="9" borderId="2" xfId="0" applyFont="1" applyFill="1" applyBorder="1" applyAlignment="1" applyProtection="1">
      <alignment horizontal="center" vertical="center" wrapText="1"/>
      <protection hidden="1"/>
    </xf>
    <xf numFmtId="0" fontId="7" fillId="9" borderId="3" xfId="0" applyFont="1" applyFill="1" applyBorder="1" applyAlignment="1" applyProtection="1">
      <alignment horizontal="center" vertical="center" wrapText="1"/>
      <protection hidden="1"/>
    </xf>
    <xf numFmtId="168" fontId="11" fillId="0" borderId="1" xfId="0" applyNumberFormat="1" applyFont="1" applyAlignment="1" applyProtection="1">
      <alignment horizontal="center" vertical="center"/>
      <protection hidden="1"/>
    </xf>
    <xf numFmtId="0" fontId="12" fillId="0" borderId="1" xfId="0" applyFont="1" applyProtection="1">
      <protection hidden="1"/>
    </xf>
    <xf numFmtId="0" fontId="12" fillId="0" borderId="0" xfId="0" applyFont="1" applyBorder="1" applyProtection="1">
      <protection hidden="1"/>
    </xf>
    <xf numFmtId="0" fontId="4" fillId="0" borderId="1" xfId="0" applyFont="1" applyAlignment="1" applyProtection="1">
      <alignment horizontal="center" vertical="center"/>
      <protection hidden="1"/>
    </xf>
    <xf numFmtId="0" fontId="5" fillId="5" borderId="1" xfId="0" applyFont="1" applyFill="1" applyAlignment="1" applyProtection="1">
      <alignment horizontal="center" vertical="center"/>
      <protection hidden="1"/>
    </xf>
    <xf numFmtId="0" fontId="8" fillId="0" borderId="1" xfId="0" applyFont="1" applyAlignment="1" applyProtection="1">
      <alignment horizontal="center" vertical="center"/>
      <protection hidden="1"/>
    </xf>
    <xf numFmtId="0" fontId="5" fillId="0" borderId="1" xfId="0" applyFont="1" applyAlignment="1" applyProtection="1">
      <alignment horizontal="left" vertical="center"/>
      <protection hidden="1"/>
    </xf>
    <xf numFmtId="0" fontId="2" fillId="0" borderId="1" xfId="0" applyFont="1" applyAlignment="1" applyProtection="1">
      <alignment horizontal="left"/>
      <protection hidden="1"/>
    </xf>
    <xf numFmtId="0" fontId="5" fillId="7" borderId="1" xfId="0" applyFont="1" applyFill="1" applyAlignment="1" applyProtection="1">
      <alignment horizontal="center" vertical="center"/>
      <protection hidden="1"/>
    </xf>
    <xf numFmtId="0" fontId="5" fillId="0" borderId="1" xfId="0" applyFont="1" applyAlignment="1" applyProtection="1">
      <alignment horizontal="center"/>
      <protection hidden="1"/>
    </xf>
    <xf numFmtId="0" fontId="17" fillId="0" borderId="1" xfId="0" applyFont="1" applyAlignment="1" applyProtection="1">
      <alignment vertical="top" wrapText="1"/>
      <protection hidden="1"/>
    </xf>
    <xf numFmtId="0" fontId="18" fillId="0" borderId="1" xfId="0" applyFont="1" applyProtection="1">
      <protection hidden="1"/>
    </xf>
    <xf numFmtId="0" fontId="18" fillId="0" borderId="0" xfId="0" applyFont="1" applyBorder="1" applyProtection="1">
      <protection hidden="1"/>
    </xf>
    <xf numFmtId="165" fontId="13" fillId="0" borderId="1" xfId="0" applyNumberFormat="1" applyFont="1" applyAlignment="1" applyProtection="1">
      <alignment horizontal="center" vertical="center"/>
      <protection hidden="1"/>
    </xf>
    <xf numFmtId="0" fontId="14" fillId="0" borderId="1" xfId="0" applyFont="1" applyProtection="1">
      <protection hidden="1"/>
    </xf>
    <xf numFmtId="0" fontId="14" fillId="0" borderId="0" xfId="0" applyFont="1" applyBorder="1" applyProtection="1">
      <protection hidden="1"/>
    </xf>
    <xf numFmtId="0" fontId="6" fillId="0" borderId="1" xfId="0" applyFont="1" applyAlignment="1" applyProtection="1">
      <alignment horizontal="center"/>
      <protection hidden="1"/>
    </xf>
    <xf numFmtId="165" fontId="11" fillId="0" borderId="1" xfId="0" applyNumberFormat="1" applyFont="1" applyAlignment="1" applyProtection="1">
      <alignment horizontal="center" vertical="center"/>
      <protection hidden="1"/>
    </xf>
    <xf numFmtId="0" fontId="27" fillId="3" borderId="1" xfId="0" applyFont="1" applyFill="1" applyAlignment="1" applyProtection="1">
      <alignment vertical="center" wrapText="1"/>
      <protection hidden="1"/>
    </xf>
    <xf numFmtId="0" fontId="2" fillId="0" borderId="1" xfId="0" applyFont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6" fillId="6" borderId="1" xfId="0" applyFont="1" applyFill="1" applyAlignment="1" applyProtection="1">
      <alignment horizontal="center" vertical="center"/>
      <protection hidden="1"/>
    </xf>
    <xf numFmtId="0" fontId="15" fillId="0" borderId="1" xfId="0" applyFont="1" applyAlignment="1" applyProtection="1">
      <alignment horizontal="center" vertical="center"/>
      <protection hidden="1"/>
    </xf>
    <xf numFmtId="0" fontId="16" fillId="0" borderId="1" xfId="0" applyFont="1" applyProtection="1">
      <protection hidden="1"/>
    </xf>
    <xf numFmtId="0" fontId="12" fillId="0" borderId="1" xfId="0" applyFont="1" applyAlignment="1" applyProtection="1">
      <alignment vertical="center"/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2" fillId="0" borderId="1" xfId="0" applyFont="1" applyAlignment="1" applyProtection="1">
      <alignment horizontal="left" vertical="center"/>
      <protection hidden="1"/>
    </xf>
    <xf numFmtId="0" fontId="5" fillId="0" borderId="1" xfId="0" applyFont="1" applyAlignment="1" applyProtection="1">
      <alignment horizontal="center" vertical="center"/>
      <protection hidden="1"/>
    </xf>
    <xf numFmtId="0" fontId="17" fillId="0" borderId="1" xfId="0" applyFont="1" applyAlignment="1" applyProtection="1">
      <alignment vertical="center" wrapText="1"/>
      <protection hidden="1"/>
    </xf>
    <xf numFmtId="0" fontId="18" fillId="0" borderId="1" xfId="0" applyFont="1" applyAlignment="1" applyProtection="1">
      <alignment vertical="center"/>
      <protection hidden="1"/>
    </xf>
    <xf numFmtId="0" fontId="18" fillId="0" borderId="0" xfId="0" applyFont="1" applyBorder="1" applyAlignment="1" applyProtection="1">
      <alignment vertical="center"/>
      <protection hidden="1"/>
    </xf>
    <xf numFmtId="165" fontId="22" fillId="0" borderId="1" xfId="0" applyNumberFormat="1" applyFont="1" applyAlignment="1" applyProtection="1">
      <alignment horizontal="center" vertical="center"/>
      <protection hidden="1"/>
    </xf>
    <xf numFmtId="0" fontId="23" fillId="0" borderId="1" xfId="0" applyFont="1" applyAlignment="1" applyProtection="1">
      <alignment vertical="center"/>
      <protection hidden="1"/>
    </xf>
    <xf numFmtId="0" fontId="23" fillId="0" borderId="0" xfId="0" applyFont="1" applyBorder="1" applyAlignment="1" applyProtection="1">
      <alignment vertical="center"/>
      <protection hidden="1"/>
    </xf>
    <xf numFmtId="0" fontId="6" fillId="0" borderId="1" xfId="0" applyFont="1" applyAlignment="1" applyProtection="1">
      <alignment horizontal="center" vertical="center"/>
      <protection hidden="1"/>
    </xf>
    <xf numFmtId="0" fontId="19" fillId="0" borderId="1" xfId="0" applyFont="1" applyAlignment="1" applyProtection="1">
      <alignment horizontal="center" vertical="center"/>
      <protection hidden="1"/>
    </xf>
    <xf numFmtId="0" fontId="21" fillId="0" borderId="1" xfId="0" applyFont="1" applyAlignment="1" applyProtection="1">
      <alignment vertical="center"/>
      <protection hidden="1"/>
    </xf>
    <xf numFmtId="0" fontId="14" fillId="0" borderId="1" xfId="0" applyFont="1" applyAlignment="1" applyProtection="1">
      <alignment vertical="center"/>
      <protection hidden="1"/>
    </xf>
    <xf numFmtId="0" fontId="14" fillId="0" borderId="0" xfId="0" applyFont="1" applyBorder="1" applyAlignment="1" applyProtection="1">
      <alignment vertical="center"/>
      <protection hidden="1"/>
    </xf>
    <xf numFmtId="0" fontId="16" fillId="0" borderId="1" xfId="0" applyFont="1" applyAlignment="1" applyProtection="1">
      <alignment vertical="center"/>
      <protection hidden="1"/>
    </xf>
    <xf numFmtId="0" fontId="10" fillId="2" borderId="0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9" fillId="3" borderId="1" xfId="0" applyFont="1" applyFill="1" applyAlignment="1" applyProtection="1">
      <alignment vertical="center" wrapText="1"/>
      <protection hidden="1"/>
    </xf>
    <xf numFmtId="0" fontId="24" fillId="0" borderId="1" xfId="0" applyFont="1" applyProtection="1">
      <protection hidden="1"/>
    </xf>
    <xf numFmtId="0" fontId="30" fillId="0" borderId="0" xfId="0" applyFont="1" applyBorder="1" applyAlignment="1" applyProtection="1">
      <alignment vertical="center"/>
      <protection hidden="1"/>
    </xf>
    <xf numFmtId="0" fontId="31" fillId="0" borderId="0" xfId="0" applyFont="1" applyBorder="1" applyProtection="1">
      <protection hidden="1"/>
    </xf>
    <xf numFmtId="0" fontId="31" fillId="0" borderId="0" xfId="0" applyFont="1" applyBorder="1" applyAlignment="1" applyProtection="1">
      <alignment horizontal="left" vertical="center" inden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0</xdr:row>
      <xdr:rowOff>57150</xdr:rowOff>
    </xdr:from>
    <xdr:to>
      <xdr:col>20</xdr:col>
      <xdr:colOff>150225</xdr:colOff>
      <xdr:row>2</xdr:row>
      <xdr:rowOff>263812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8323D2-2206-3866-FBAE-EF40F62C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3825" y="57150"/>
          <a:ext cx="2160000" cy="7591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20</xdr:col>
      <xdr:colOff>102600</xdr:colOff>
      <xdr:row>2</xdr:row>
      <xdr:rowOff>206662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C9BD9-7C05-44E5-BC31-97260994A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6200" y="0"/>
          <a:ext cx="2160000" cy="7591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20</xdr:col>
      <xdr:colOff>102600</xdr:colOff>
      <xdr:row>2</xdr:row>
      <xdr:rowOff>206662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DE350C-0A8F-48E7-93A2-996E63AAC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6200" y="0"/>
          <a:ext cx="2160000" cy="7591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20</xdr:col>
      <xdr:colOff>102600</xdr:colOff>
      <xdr:row>2</xdr:row>
      <xdr:rowOff>206662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FD3321-A356-41CD-A07E-95126E49D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6200" y="0"/>
          <a:ext cx="2160000" cy="7591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0</xdr:row>
      <xdr:rowOff>0</xdr:rowOff>
    </xdr:from>
    <xdr:to>
      <xdr:col>20</xdr:col>
      <xdr:colOff>102600</xdr:colOff>
      <xdr:row>2</xdr:row>
      <xdr:rowOff>206662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9CC07A-970B-4565-9A38-615F3F03E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6200" y="0"/>
          <a:ext cx="2160000" cy="7591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17</xdr:col>
      <xdr:colOff>26400</xdr:colOff>
      <xdr:row>2</xdr:row>
      <xdr:rowOff>206662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4D5140-5DD8-48FD-A0BA-274A50ABD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600" y="0"/>
          <a:ext cx="2160000" cy="759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L151"/>
  <sheetViews>
    <sheetView showGridLines="0" tabSelected="1" topLeftCell="E4" workbookViewId="0">
      <selection activeCell="N6" sqref="N6"/>
    </sheetView>
  </sheetViews>
  <sheetFormatPr defaultRowHeight="15" x14ac:dyDescent="0.25"/>
  <cols>
    <col min="1" max="1" width="2" style="4" customWidth="1"/>
    <col min="2" max="10" width="11" style="4" customWidth="1"/>
    <col min="11" max="11" width="3" style="4" customWidth="1"/>
    <col min="12" max="12" width="28" style="4" customWidth="1"/>
    <col min="13" max="14" width="13" style="4" customWidth="1"/>
    <col min="15" max="16" width="15" style="4" customWidth="1"/>
    <col min="17" max="17" width="13" style="4" customWidth="1"/>
    <col min="18" max="27" width="9" style="4"/>
    <col min="28" max="35" width="17.5" style="3" customWidth="1"/>
    <col min="36" max="50" width="9" style="3"/>
    <col min="51" max="63" width="2" style="3" customWidth="1"/>
    <col min="64" max="64" width="9" style="3"/>
    <col min="65" max="16384" width="9" style="4"/>
  </cols>
  <sheetData>
    <row r="1" spans="2:63" ht="21.9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 t="s">
        <v>1</v>
      </c>
      <c r="AD1" s="2" t="s">
        <v>2</v>
      </c>
      <c r="AE1" s="2" t="s">
        <v>3</v>
      </c>
      <c r="AF1" s="2" t="s">
        <v>4</v>
      </c>
      <c r="AG1" s="2"/>
      <c r="AH1" s="2"/>
      <c r="AI1" s="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 t="s">
        <v>5</v>
      </c>
      <c r="AZ1" s="2" t="s">
        <v>6</v>
      </c>
      <c r="BA1" s="2" t="s">
        <v>7</v>
      </c>
      <c r="BB1" s="2" t="s">
        <v>8</v>
      </c>
      <c r="BC1" s="2" t="s">
        <v>9</v>
      </c>
      <c r="BD1" s="2">
        <v>-1</v>
      </c>
      <c r="BE1" s="2">
        <v>1.2246467991473532E-16</v>
      </c>
      <c r="BF1" s="2">
        <v>-0.70710678118654746</v>
      </c>
      <c r="BG1" s="2">
        <v>0.70710678118654757</v>
      </c>
      <c r="BH1" s="2">
        <v>6.123233995736766E-17</v>
      </c>
      <c r="BI1" s="2">
        <v>1</v>
      </c>
      <c r="BJ1" s="2">
        <v>0.70710678118654757</v>
      </c>
      <c r="BK1" s="2">
        <v>0.70710678118654746</v>
      </c>
    </row>
    <row r="2" spans="2:63" ht="21.9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>
        <v>0.10322219112819009</v>
      </c>
      <c r="AD2" s="3">
        <v>30</v>
      </c>
      <c r="AE2" s="3">
        <v>2.6281364793428789E-2</v>
      </c>
      <c r="AF2" s="3">
        <v>20.9</v>
      </c>
      <c r="AG2" s="1"/>
      <c r="AH2" s="1"/>
      <c r="AI2" s="3">
        <v>0.45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3">
        <v>99</v>
      </c>
      <c r="AZ2" s="3">
        <v>0</v>
      </c>
      <c r="BA2" s="3">
        <v>0</v>
      </c>
      <c r="BB2" s="3">
        <v>0</v>
      </c>
      <c r="BC2" s="3">
        <v>0</v>
      </c>
      <c r="BD2" s="3">
        <v>-0.9992290362407229</v>
      </c>
      <c r="BE2" s="3">
        <v>3.9259815759068506E-2</v>
      </c>
      <c r="BF2" s="3">
        <v>-0.67880074553294178</v>
      </c>
      <c r="BG2" s="3">
        <v>0.73432250943568544</v>
      </c>
      <c r="BH2" s="3">
        <v>3.9259815759068666E-2</v>
      </c>
      <c r="BI2" s="3">
        <v>0.9992290362407229</v>
      </c>
      <c r="BJ2" s="3">
        <v>0.73432250943568556</v>
      </c>
      <c r="BK2" s="3">
        <v>0.67880074553294167</v>
      </c>
    </row>
    <row r="3" spans="2:63" ht="21.95" customHeight="1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3">
        <v>7.5404312194435663E-2</v>
      </c>
      <c r="AD3" s="3">
        <v>32.5</v>
      </c>
      <c r="AE3" s="3">
        <v>1.7751087567947219E-2</v>
      </c>
      <c r="AF3" s="3">
        <v>19.5</v>
      </c>
      <c r="AG3" s="1"/>
      <c r="AH3" s="1"/>
      <c r="AI3" s="3">
        <v>0.25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3" t="s">
        <v>10</v>
      </c>
      <c r="AZ3" s="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-0.21170903416725947</v>
      </c>
      <c r="BA3" s="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0.68817097065479749</v>
      </c>
      <c r="BB3" s="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0.66282313466720777</v>
      </c>
      <c r="BC3" s="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0.28118586762128811</v>
      </c>
      <c r="BD3" s="3">
        <v>-0.99691733373312796</v>
      </c>
      <c r="BE3" s="3">
        <v>7.8459095727845068E-2</v>
      </c>
      <c r="BF3" s="3">
        <v>-0.64944804833018355</v>
      </c>
      <c r="BG3" s="3">
        <v>0.76040596560003104</v>
      </c>
      <c r="BH3" s="3">
        <v>7.8459095727844999E-2</v>
      </c>
      <c r="BI3" s="3">
        <v>0.99691733373312796</v>
      </c>
      <c r="BJ3" s="3">
        <v>0.76040596560003093</v>
      </c>
      <c r="BK3" s="3">
        <v>0.64944804833018366</v>
      </c>
    </row>
    <row r="4" spans="2:63" ht="33.950000000000003" customHeight="1" x14ac:dyDescent="0.25">
      <c r="B4" s="33" t="s">
        <v>11</v>
      </c>
      <c r="C4" s="34"/>
      <c r="D4" s="34"/>
      <c r="E4" s="34"/>
      <c r="F4" s="34"/>
      <c r="G4" s="34"/>
      <c r="H4" s="34"/>
      <c r="I4" s="34"/>
      <c r="J4" s="34"/>
      <c r="K4" s="1"/>
      <c r="L4" s="36" t="s">
        <v>12</v>
      </c>
      <c r="M4" s="32" t="s">
        <v>13</v>
      </c>
      <c r="N4" s="37" t="s">
        <v>14</v>
      </c>
      <c r="O4" s="32" t="s">
        <v>15</v>
      </c>
      <c r="P4" s="32" t="s">
        <v>16</v>
      </c>
      <c r="Q4" s="32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3">
        <v>0.12985604970073483</v>
      </c>
      <c r="AD4" s="3">
        <v>32.75</v>
      </c>
      <c r="AE4" s="3">
        <v>2.7460682103071569E-2</v>
      </c>
      <c r="AF4" s="3">
        <v>26.8</v>
      </c>
      <c r="AG4" s="1"/>
      <c r="AH4" s="1"/>
      <c r="AI4" s="3">
        <v>0.15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3">
        <v>95.9</v>
      </c>
      <c r="AZ4" s="1"/>
      <c r="BA4" s="1"/>
      <c r="BB4" s="1"/>
      <c r="BC4" s="1"/>
      <c r="BD4" s="3">
        <v>-0.99306845695492629</v>
      </c>
      <c r="BE4" s="3">
        <v>0.11753739745783755</v>
      </c>
      <c r="BF4" s="3">
        <v>-0.61909394930983408</v>
      </c>
      <c r="BG4" s="3">
        <v>0.78531693088074483</v>
      </c>
      <c r="BH4" s="3">
        <v>0.1175373974578377</v>
      </c>
      <c r="BI4" s="3">
        <v>0.99306845695492629</v>
      </c>
      <c r="BJ4" s="3">
        <v>0.78531693088074495</v>
      </c>
      <c r="BK4" s="3">
        <v>0.61909394930983397</v>
      </c>
    </row>
    <row r="5" spans="2:63" ht="21.95" customHeight="1" x14ac:dyDescent="0.25">
      <c r="B5" s="34"/>
      <c r="C5" s="35"/>
      <c r="D5" s="35"/>
      <c r="E5" s="35"/>
      <c r="F5" s="35"/>
      <c r="G5" s="35"/>
      <c r="H5" s="35"/>
      <c r="I5" s="35"/>
      <c r="J5" s="34"/>
      <c r="K5" s="1"/>
      <c r="L5" s="36"/>
      <c r="M5" s="32"/>
      <c r="N5" s="38"/>
      <c r="O5" s="32"/>
      <c r="P5" s="32"/>
      <c r="Q5" s="3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3">
        <v>4.9972451790633587E-2</v>
      </c>
      <c r="AD5" s="3">
        <v>32.5</v>
      </c>
      <c r="AE5" s="3">
        <v>5.0151644281785833E-2</v>
      </c>
      <c r="AF5" s="3">
        <v>24</v>
      </c>
      <c r="AG5" s="1"/>
      <c r="AH5" s="1"/>
      <c r="AI5" s="3">
        <v>0.15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3" t="s">
        <v>18</v>
      </c>
      <c r="AZ5" s="1"/>
      <c r="BA5" s="1"/>
      <c r="BB5" s="1"/>
      <c r="BC5" s="1"/>
      <c r="BD5" s="3">
        <v>-0.98768834059513766</v>
      </c>
      <c r="BE5" s="3">
        <v>0.15643446504023098</v>
      </c>
      <c r="BF5" s="3">
        <v>-0.58778525229247303</v>
      </c>
      <c r="BG5" s="3">
        <v>0.80901699437494745</v>
      </c>
      <c r="BH5" s="3">
        <v>0.15643446504023092</v>
      </c>
      <c r="BI5" s="3">
        <v>0.98768834059513777</v>
      </c>
      <c r="BJ5" s="3">
        <v>0.80901699437494745</v>
      </c>
      <c r="BK5" s="3">
        <v>0.58778525229247314</v>
      </c>
    </row>
    <row r="6" spans="2:63" ht="21.95" customHeight="1" x14ac:dyDescent="0.25">
      <c r="B6" s="34"/>
      <c r="C6" s="34"/>
      <c r="D6" s="34"/>
      <c r="E6" s="34"/>
      <c r="F6" s="34"/>
      <c r="G6" s="34"/>
      <c r="H6" s="34"/>
      <c r="I6" s="34"/>
      <c r="J6" s="5"/>
      <c r="K6" s="1"/>
      <c r="L6" s="6" t="s">
        <v>1</v>
      </c>
      <c r="M6" s="7">
        <v>0.73130165553593818</v>
      </c>
      <c r="N6" s="19" t="str">
        <f>IFERROR(N10/N9, " ")</f>
        <v xml:space="preserve"> </v>
      </c>
      <c r="O6" s="8">
        <v>94.392523364485982</v>
      </c>
      <c r="P6" s="8">
        <f>100+((((COUNT($AC$2:$AC$107)+1)+1)/2-(1+COUNTIFS($AC$2:$AC$107,"&lt;&gt;",$AC$2:$AC$107,"&lt;"&amp;ABS(N6-0.78))))/(COUNT($AC$2:$AC$107)+1)*50)</f>
        <v>124.76635514018692</v>
      </c>
      <c r="Q6" s="8">
        <f>P6-O6</f>
        <v>30.373831775700936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3">
        <v>2.8666824532322943E-2</v>
      </c>
      <c r="AD6" s="3">
        <v>32.5</v>
      </c>
      <c r="AE6" s="3">
        <v>5.8572370794303469E-2</v>
      </c>
      <c r="AF6" s="3">
        <v>20.6</v>
      </c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3">
        <v>100.9</v>
      </c>
      <c r="AZ6" s="1"/>
      <c r="BA6" s="1"/>
      <c r="BB6" s="1"/>
      <c r="BC6" s="1"/>
      <c r="BD6" s="3">
        <v>-0.98078528040323043</v>
      </c>
      <c r="BE6" s="3">
        <v>0.19509032201612816</v>
      </c>
      <c r="BF6" s="3">
        <v>-0.55557023301960229</v>
      </c>
      <c r="BG6" s="3">
        <v>0.83146961230254512</v>
      </c>
      <c r="BH6" s="3">
        <v>0.19509032201612833</v>
      </c>
      <c r="BI6" s="3">
        <v>0.98078528040323043</v>
      </c>
      <c r="BJ6" s="3">
        <v>0.83146961230254524</v>
      </c>
      <c r="BK6" s="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6" t="s">
        <v>2</v>
      </c>
      <c r="M7" s="9">
        <v>32.5</v>
      </c>
      <c r="N7" s="20">
        <v>0</v>
      </c>
      <c r="O7" s="8">
        <v>109.34579439252336</v>
      </c>
      <c r="P7" s="8">
        <f>100+((((COUNT($AD$2:$AD$107)+1)+1)/2-(1+COUNTIFS($AD$2:$AD$107,"&lt;&gt;",$AD$2:$AD$107,"&gt;"&amp;N7)))/(COUNT($AD$2:$AD$107)+1)*50)</f>
        <v>75.233644859813083</v>
      </c>
      <c r="Q7" s="8">
        <f>P7-O7</f>
        <v>-34.112149532710276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3">
        <v>4.6429873259591803E-2</v>
      </c>
      <c r="AD7" s="3">
        <v>32.5</v>
      </c>
      <c r="AE7" s="3">
        <v>0</v>
      </c>
      <c r="AF7" s="3">
        <v>19.8</v>
      </c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3" t="s">
        <v>19</v>
      </c>
      <c r="AZ7" s="1"/>
      <c r="BA7" s="1"/>
      <c r="BB7" s="1"/>
      <c r="BC7" s="1"/>
      <c r="BD7" s="3">
        <v>-0.97236992039767656</v>
      </c>
      <c r="BE7" s="3">
        <v>0.23344536385590553</v>
      </c>
      <c r="BF7" s="3">
        <v>-0.5224985647159488</v>
      </c>
      <c r="BG7" s="3">
        <v>0.85264016435409229</v>
      </c>
      <c r="BH7" s="3">
        <v>0.23344536385590547</v>
      </c>
      <c r="BI7" s="3">
        <v>0.97236992039767656</v>
      </c>
      <c r="BJ7" s="3">
        <v>0.85264016435409218</v>
      </c>
      <c r="BK7" s="3">
        <v>0.5224985647159488</v>
      </c>
    </row>
    <row r="8" spans="2:63" ht="21.95" customHeight="1" x14ac:dyDescent="0.25">
      <c r="B8" s="43" t="s">
        <v>20</v>
      </c>
      <c r="C8" s="34"/>
      <c r="D8" s="34"/>
      <c r="E8" s="34"/>
      <c r="F8" s="60" t="s">
        <v>21</v>
      </c>
      <c r="G8" s="34"/>
      <c r="H8" s="34"/>
      <c r="I8" s="34"/>
      <c r="J8" s="1"/>
      <c r="K8" s="1"/>
      <c r="L8" s="6" t="s">
        <v>3</v>
      </c>
      <c r="M8" s="11">
        <v>6.0745508523649322E-2</v>
      </c>
      <c r="N8" s="14">
        <v>0</v>
      </c>
      <c r="O8" s="8">
        <v>83.644859813084111</v>
      </c>
      <c r="P8" s="8">
        <f>100+((((COUNT($AE$2:$AE$107)+1)+1)/2-(1+COUNTIFS($AE$2:$AE$107,"&lt;&gt;",$AE$2:$AE$107,"&lt;"&amp;N8)))/(COUNT($AE$2:$AE$107)+1)*50)</f>
        <v>124.29906542056075</v>
      </c>
      <c r="Q8" s="8">
        <f>P8-O8</f>
        <v>40.654205607476641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3">
        <v>1.8515182787628537E-2</v>
      </c>
      <c r="AD8" s="3">
        <v>32.5</v>
      </c>
      <c r="AE8" s="3">
        <v>7.2588071160613133E-3</v>
      </c>
      <c r="AF8" s="3">
        <v>22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3">
        <v>105.9</v>
      </c>
      <c r="AZ8" s="1"/>
      <c r="BA8" s="1"/>
      <c r="BB8" s="1"/>
      <c r="BC8" s="1"/>
      <c r="BD8" s="3">
        <v>-0.96245523645364728</v>
      </c>
      <c r="BE8" s="3">
        <v>0.27144044986507415</v>
      </c>
      <c r="BF8" s="3">
        <v>-0.48862124149695507</v>
      </c>
      <c r="BG8" s="3">
        <v>0.87249600707279706</v>
      </c>
      <c r="BH8" s="3">
        <v>0.27144044986507432</v>
      </c>
      <c r="BI8" s="3">
        <v>0.96245523645364728</v>
      </c>
      <c r="BJ8" s="3">
        <v>0.87249600707279718</v>
      </c>
      <c r="BK8" s="3">
        <v>0.48862124149695491</v>
      </c>
    </row>
    <row r="9" spans="2:63" ht="21.95" customHeight="1" x14ac:dyDescent="0.25">
      <c r="B9" s="34"/>
      <c r="C9" s="34"/>
      <c r="D9" s="34"/>
      <c r="E9" s="34"/>
      <c r="F9" s="34"/>
      <c r="G9" s="34"/>
      <c r="H9" s="34"/>
      <c r="I9" s="34"/>
      <c r="J9" s="1"/>
      <c r="K9" s="1"/>
      <c r="L9" s="6" t="s">
        <v>4</v>
      </c>
      <c r="M9" s="8">
        <v>21</v>
      </c>
      <c r="N9" s="15">
        <v>0</v>
      </c>
      <c r="O9" s="8">
        <v>87.850467289719631</v>
      </c>
      <c r="P9" s="8">
        <f>100+((((COUNT($AF$2:$AF$107)+1)+1)/2-(1+COUNTIFS($AF$2:$AF$107,"&lt;&gt;",$AF$2:$AF$107,"&gt;"&amp;N9)))/(COUNT($AF$2:$AF$107)+1)*50)</f>
        <v>75.233644859813083</v>
      </c>
      <c r="Q9" s="8">
        <f>P9-O9</f>
        <v>-12.616822429906549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3">
        <v>5.2312765628162339E-2</v>
      </c>
      <c r="AD9" s="3">
        <v>32.5</v>
      </c>
      <c r="AE9" s="3">
        <v>4.469825706800374E-2</v>
      </c>
      <c r="AF9" s="3">
        <v>22.8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3">
        <v>-0.95105651629515353</v>
      </c>
      <c r="BE9" s="3">
        <v>0.30901699437494751</v>
      </c>
      <c r="BF9" s="3">
        <v>-0.45399049973954669</v>
      </c>
      <c r="BG9" s="3">
        <v>0.8910065241883679</v>
      </c>
      <c r="BH9" s="3">
        <v>0.30901699437494745</v>
      </c>
      <c r="BI9" s="3">
        <v>0.95105651629515353</v>
      </c>
      <c r="BJ9" s="3">
        <v>0.8910065241883679</v>
      </c>
      <c r="BK9" s="3">
        <v>0.45399049973954675</v>
      </c>
    </row>
    <row r="10" spans="2:63" ht="21.95" customHeight="1" x14ac:dyDescent="0.25">
      <c r="B10" s="52">
        <v>99</v>
      </c>
      <c r="C10" s="53"/>
      <c r="D10" s="53"/>
      <c r="E10" s="53"/>
      <c r="F10" s="56">
        <f>ROUND($AY$11,1)</f>
        <v>108.3</v>
      </c>
      <c r="G10" s="40"/>
      <c r="H10" s="40"/>
      <c r="I10" s="40"/>
      <c r="J10" s="1"/>
      <c r="K10" s="1"/>
      <c r="L10" s="16" t="s">
        <v>79</v>
      </c>
      <c r="M10" s="17" t="s">
        <v>80</v>
      </c>
      <c r="N10" s="18"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">
        <v>4.2373681492955728E-2</v>
      </c>
      <c r="AD10" s="3">
        <v>32.5</v>
      </c>
      <c r="AE10" s="3">
        <v>2.9843447266274289E-2</v>
      </c>
      <c r="AF10" s="3">
        <v>21.6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3" t="s">
        <v>22</v>
      </c>
      <c r="AZ10" s="1"/>
      <c r="BA10" s="1"/>
      <c r="BB10" s="1"/>
      <c r="BC10" s="1"/>
      <c r="BD10" s="3">
        <v>-0.93819133592248416</v>
      </c>
      <c r="BE10" s="3">
        <v>0.34611705707749285</v>
      </c>
      <c r="BF10" s="3">
        <v>-0.41865973753742824</v>
      </c>
      <c r="BG10" s="3">
        <v>0.90814317382508125</v>
      </c>
      <c r="BH10" s="3">
        <v>0.34611705707749302</v>
      </c>
      <c r="BI10" s="3">
        <v>0.93819133592248416</v>
      </c>
      <c r="BJ10" s="3">
        <v>0.90814317382508125</v>
      </c>
      <c r="BK10" s="3">
        <v>0.41865973753742808</v>
      </c>
    </row>
    <row r="11" spans="2:63" ht="21.95" customHeight="1" x14ac:dyDescent="0.25">
      <c r="B11" s="53"/>
      <c r="C11" s="54"/>
      <c r="D11" s="54"/>
      <c r="E11" s="53"/>
      <c r="F11" s="40"/>
      <c r="G11" s="41"/>
      <c r="H11" s="41"/>
      <c r="I11" s="40"/>
      <c r="J11" s="1"/>
      <c r="K11" s="1"/>
      <c r="L11" s="31" t="s">
        <v>78</v>
      </c>
      <c r="M11" s="31"/>
      <c r="N11" s="31"/>
      <c r="O11" s="31"/>
      <c r="P11" s="31"/>
      <c r="Q11" s="3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3">
        <v>9.7725578786843625E-3</v>
      </c>
      <c r="AD11" s="3">
        <v>32.5</v>
      </c>
      <c r="AE11" s="3">
        <v>5.058390233376029E-2</v>
      </c>
      <c r="AF11" s="3">
        <v>22.9</v>
      </c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3">
        <f>$AY$2+$AI$2*Q6+$AI$3*Q7+$AI$4*Q8+$AI$5*Q9</f>
        <v>108.34579439252337</v>
      </c>
      <c r="AZ11" s="1"/>
      <c r="BA11" s="1"/>
      <c r="BB11" s="1"/>
      <c r="BC11" s="1"/>
      <c r="BD11" s="3">
        <v>-0.92387953251128674</v>
      </c>
      <c r="BE11" s="3">
        <v>0.38268343236508989</v>
      </c>
      <c r="BF11" s="3">
        <v>-0.38268343236508973</v>
      </c>
      <c r="BG11" s="3">
        <v>0.92387953251128674</v>
      </c>
      <c r="BH11" s="3">
        <v>0.38268343236508984</v>
      </c>
      <c r="BI11" s="3">
        <v>0.92387953251128674</v>
      </c>
      <c r="BJ11" s="3">
        <v>0.92387953251128674</v>
      </c>
      <c r="BK11" s="3">
        <v>0.38268343236508978</v>
      </c>
    </row>
    <row r="12" spans="2:63" ht="21.95" customHeight="1" x14ac:dyDescent="0.25">
      <c r="B12" s="53"/>
      <c r="C12" s="53"/>
      <c r="D12" s="53"/>
      <c r="E12" s="53"/>
      <c r="F12" s="40"/>
      <c r="G12" s="40"/>
      <c r="H12" s="40"/>
      <c r="I12" s="40"/>
      <c r="J12" s="1"/>
      <c r="K12" s="1"/>
      <c r="L12" s="31"/>
      <c r="M12" s="31"/>
      <c r="N12" s="31"/>
      <c r="O12" s="31"/>
      <c r="P12" s="31"/>
      <c r="Q12" s="3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3">
        <v>6.9682227686668652E-2</v>
      </c>
      <c r="AD12" s="3">
        <v>32.5</v>
      </c>
      <c r="AE12" s="3">
        <v>2.6806122278748751E-2</v>
      </c>
      <c r="AF12" s="3">
        <v>22.1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3">
        <v>-0.90814317382508136</v>
      </c>
      <c r="BE12" s="3">
        <v>0.41865973753742797</v>
      </c>
      <c r="BF12" s="3">
        <v>-0.34611705707749291</v>
      </c>
      <c r="BG12" s="3">
        <v>0.93819133592248416</v>
      </c>
      <c r="BH12" s="3">
        <v>0.41865973753742813</v>
      </c>
      <c r="BI12" s="3">
        <v>0.90814317382508125</v>
      </c>
      <c r="BJ12" s="3">
        <v>0.93819133592248416</v>
      </c>
      <c r="BK12" s="3">
        <v>0.34611705707749296</v>
      </c>
    </row>
    <row r="13" spans="2:63" ht="21.95" customHeight="1" x14ac:dyDescent="0.25">
      <c r="B13" s="61" t="str">
        <f>IF(B10&lt;95.9,"Bottom Quartile",IF(B10&lt;100.9,"3rd Quartile",IF(B10&lt;105.9,"2nd Quartile","Top Quartile")))</f>
        <v>3rd Quartile</v>
      </c>
      <c r="C13" s="62"/>
      <c r="D13" s="62"/>
      <c r="E13" s="62"/>
      <c r="F13" s="44" t="str">
        <f>IF(F10&lt;95.9,"Bottom Quartile",IF(F10&lt;100.9,"3rd Quartile",IF(F10&lt;105.9,"2nd Quartile","Top Quartile")))</f>
        <v>Top Quartile</v>
      </c>
      <c r="G13" s="34"/>
      <c r="H13" s="34"/>
      <c r="I13" s="3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3">
        <v>0.22309141373198316</v>
      </c>
      <c r="AD13" s="3">
        <v>32.75</v>
      </c>
      <c r="AE13" s="3">
        <v>5.65532173233287E-2</v>
      </c>
      <c r="AF13" s="3">
        <v>28.1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3">
        <v>-0.89100652418836779</v>
      </c>
      <c r="BE13" s="3">
        <v>0.45399049973954686</v>
      </c>
      <c r="BF13" s="3">
        <v>-0.30901699437494734</v>
      </c>
      <c r="BG13" s="3">
        <v>0.95105651629515364</v>
      </c>
      <c r="BH13" s="3">
        <v>0.4539904997395468</v>
      </c>
      <c r="BI13" s="3">
        <v>0.89100652418836779</v>
      </c>
      <c r="BJ13" s="3">
        <v>0.95105651629515353</v>
      </c>
      <c r="BK13" s="3">
        <v>0.3090169943749474</v>
      </c>
    </row>
    <row r="14" spans="2:63" ht="21.95" customHeight="1" x14ac:dyDescent="0.25">
      <c r="B14" s="62"/>
      <c r="C14" s="62"/>
      <c r="D14" s="62"/>
      <c r="E14" s="62"/>
      <c r="F14" s="34"/>
      <c r="G14" s="34"/>
      <c r="H14" s="34"/>
      <c r="I14" s="34"/>
      <c r="J14" s="1"/>
      <c r="K14" s="1"/>
      <c r="L14" s="57" t="s">
        <v>81</v>
      </c>
      <c r="M14" s="58"/>
      <c r="N14" s="58"/>
      <c r="O14" s="58"/>
      <c r="P14" s="58"/>
      <c r="Q14" s="5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3">
        <v>6.7057213658603954E-2</v>
      </c>
      <c r="AD14" s="3">
        <v>32.5</v>
      </c>
      <c r="AE14" s="3">
        <v>0.1112311776398975</v>
      </c>
      <c r="AF14" s="3">
        <v>22.1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3">
        <v>-0.87249600707279718</v>
      </c>
      <c r="BE14" s="3">
        <v>0.48862124149695485</v>
      </c>
      <c r="BF14" s="3">
        <v>-0.27144044986507421</v>
      </c>
      <c r="BG14" s="3">
        <v>0.96245523645364728</v>
      </c>
      <c r="BH14" s="3">
        <v>0.48862124149695496</v>
      </c>
      <c r="BI14" s="3">
        <v>0.87249600707279706</v>
      </c>
      <c r="BJ14" s="3">
        <v>0.96245523645364728</v>
      </c>
      <c r="BK14" s="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58"/>
      <c r="M15" s="59"/>
      <c r="N15" s="59"/>
      <c r="O15" s="59"/>
      <c r="P15" s="59"/>
      <c r="Q15" s="5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3">
        <v>2.4424525772886452E-2</v>
      </c>
      <c r="AD15" s="3">
        <v>32.5</v>
      </c>
      <c r="AE15" s="3">
        <v>1.2877109881706291E-2</v>
      </c>
      <c r="AF15" s="3">
        <v>22.9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3">
        <v>-0.85264016435409218</v>
      </c>
      <c r="BE15" s="3">
        <v>0.52249856471594891</v>
      </c>
      <c r="BF15" s="3">
        <v>-0.23344536385590534</v>
      </c>
      <c r="BG15" s="3">
        <v>0.97236992039767667</v>
      </c>
      <c r="BH15" s="3">
        <v>0.52249856471594891</v>
      </c>
      <c r="BI15" s="3">
        <v>0.85264016435409218</v>
      </c>
      <c r="BJ15" s="3">
        <v>0.97236992039767656</v>
      </c>
      <c r="BK15" s="3">
        <v>0.23344536385590539</v>
      </c>
    </row>
    <row r="16" spans="2:63" ht="21.95" customHeight="1" x14ac:dyDescent="0.25">
      <c r="B16" s="47" t="s">
        <v>23</v>
      </c>
      <c r="C16" s="34"/>
      <c r="D16" s="34"/>
      <c r="E16" s="34"/>
      <c r="F16" s="34"/>
      <c r="G16" s="34"/>
      <c r="H16" s="34"/>
      <c r="I16" s="34"/>
      <c r="J16" s="1"/>
      <c r="K16" s="1"/>
      <c r="L16" s="58"/>
      <c r="M16" s="59"/>
      <c r="N16" s="59"/>
      <c r="O16" s="59"/>
      <c r="P16" s="59"/>
      <c r="Q16" s="5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3">
        <v>8.8503004348703174E-2</v>
      </c>
      <c r="AD16" s="3">
        <v>32.75</v>
      </c>
      <c r="AE16" s="3">
        <v>4.4375355336261232E-2</v>
      </c>
      <c r="AF16" s="3">
        <v>25.7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3">
        <v>-0.83146961230254535</v>
      </c>
      <c r="BE16" s="3">
        <v>0.55557023301960218</v>
      </c>
      <c r="BF16" s="3">
        <v>-0.19509032201612819</v>
      </c>
      <c r="BG16" s="3">
        <v>0.98078528040323043</v>
      </c>
      <c r="BH16" s="3">
        <v>0.55557023301960229</v>
      </c>
      <c r="BI16" s="3">
        <v>0.83146961230254524</v>
      </c>
      <c r="BJ16" s="3">
        <v>0.98078528040323043</v>
      </c>
      <c r="BK16" s="3">
        <v>0.19509032201612825</v>
      </c>
    </row>
    <row r="17" spans="2:63" ht="21.95" customHeight="1" x14ac:dyDescent="0.25">
      <c r="B17" s="34"/>
      <c r="C17" s="34"/>
      <c r="D17" s="34"/>
      <c r="E17" s="34"/>
      <c r="F17" s="34"/>
      <c r="G17" s="34"/>
      <c r="H17" s="34"/>
      <c r="I17" s="34"/>
      <c r="J17" s="1"/>
      <c r="K17" s="1"/>
      <c r="L17" s="58"/>
      <c r="M17" s="59"/>
      <c r="N17" s="59"/>
      <c r="O17" s="59"/>
      <c r="P17" s="59"/>
      <c r="Q17" s="5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3">
        <v>3.6131392237252369E-2</v>
      </c>
      <c r="AD17" s="3">
        <v>32.5</v>
      </c>
      <c r="AE17" s="3">
        <v>0</v>
      </c>
      <c r="AF17" s="3">
        <v>22</v>
      </c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3">
        <v>-0.80901699437494734</v>
      </c>
      <c r="BE17" s="3">
        <v>0.58778525229247325</v>
      </c>
      <c r="BF17" s="3">
        <v>-0.15643446504023081</v>
      </c>
      <c r="BG17" s="3">
        <v>0.98768834059513777</v>
      </c>
      <c r="BH17" s="3">
        <v>0.58778525229247314</v>
      </c>
      <c r="BI17" s="3">
        <v>0.80901699437494745</v>
      </c>
      <c r="BJ17" s="3">
        <v>0.98768834059513777</v>
      </c>
      <c r="BK17" s="3">
        <v>0.15643446504023087</v>
      </c>
    </row>
    <row r="18" spans="2:63" ht="21.95" customHeight="1" x14ac:dyDescent="0.25">
      <c r="B18" s="39">
        <f>ROUND($AY$11-99,1)</f>
        <v>9.3000000000000007</v>
      </c>
      <c r="C18" s="40"/>
      <c r="D18" s="40"/>
      <c r="E18" s="40"/>
      <c r="F18" s="40"/>
      <c r="G18" s="40"/>
      <c r="H18" s="40"/>
      <c r="I18" s="40"/>
      <c r="J18" s="1"/>
      <c r="K18" s="1"/>
      <c r="L18" s="58"/>
      <c r="M18" s="58"/>
      <c r="N18" s="58"/>
      <c r="O18" s="58"/>
      <c r="P18" s="58"/>
      <c r="Q18" s="5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3">
        <v>1.4029771043321593E-2</v>
      </c>
      <c r="AD18" s="3">
        <v>32.5</v>
      </c>
      <c r="AE18" s="3">
        <v>9.680465122133064E-2</v>
      </c>
      <c r="AF18" s="3">
        <v>21.3</v>
      </c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3">
        <v>-0.78531693088074506</v>
      </c>
      <c r="BE18" s="3">
        <v>0.61909394930983386</v>
      </c>
      <c r="BF18" s="3">
        <v>-0.11753739745783758</v>
      </c>
      <c r="BG18" s="3">
        <v>0.99306845695492629</v>
      </c>
      <c r="BH18" s="3">
        <v>0.61909394930983397</v>
      </c>
      <c r="BI18" s="3">
        <v>0.78531693088074495</v>
      </c>
      <c r="BJ18" s="3">
        <v>0.99306845695492629</v>
      </c>
      <c r="BK18" s="3">
        <v>0.11753739745783764</v>
      </c>
    </row>
    <row r="19" spans="2:63" ht="21.95" customHeight="1" x14ac:dyDescent="0.25">
      <c r="B19" s="40"/>
      <c r="C19" s="41"/>
      <c r="D19" s="41"/>
      <c r="E19" s="41"/>
      <c r="F19" s="41"/>
      <c r="G19" s="41"/>
      <c r="H19" s="41"/>
      <c r="I19" s="4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3">
        <v>0.16218076949385174</v>
      </c>
      <c r="AD19" s="3">
        <v>33.25</v>
      </c>
      <c r="AE19" s="3">
        <v>3.1658902503475198E-3</v>
      </c>
      <c r="AF19" s="3">
        <v>28.5</v>
      </c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3">
        <v>-0.76040596560003093</v>
      </c>
      <c r="BE19" s="3">
        <v>0.64944804833018377</v>
      </c>
      <c r="BF19" s="3">
        <v>-7.8459095727844874E-2</v>
      </c>
      <c r="BG19" s="3">
        <v>0.99691733373312796</v>
      </c>
      <c r="BH19" s="3">
        <v>0.64944804833018366</v>
      </c>
      <c r="BI19" s="3">
        <v>0.76040596560003093</v>
      </c>
      <c r="BJ19" s="3">
        <v>0.99691733373312796</v>
      </c>
      <c r="BK19" s="3">
        <v>7.8459095727844944E-2</v>
      </c>
    </row>
    <row r="20" spans="2:63" ht="21.95" customHeight="1" x14ac:dyDescent="0.25">
      <c r="B20" s="40"/>
      <c r="C20" s="40"/>
      <c r="D20" s="40"/>
      <c r="E20" s="40"/>
      <c r="F20" s="40"/>
      <c r="G20" s="40"/>
      <c r="H20" s="40"/>
      <c r="I20" s="40"/>
      <c r="J20" s="1"/>
      <c r="K20" s="1"/>
      <c r="L20" s="49" t="s">
        <v>24</v>
      </c>
      <c r="M20" s="50"/>
      <c r="N20" s="50"/>
      <c r="O20" s="50"/>
      <c r="P20" s="50"/>
      <c r="Q20" s="5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3">
        <v>1.2826222020721145E-2</v>
      </c>
      <c r="AD20" s="3">
        <v>32.5</v>
      </c>
      <c r="AE20" s="3">
        <v>4.6793920704809077E-3</v>
      </c>
      <c r="AF20" s="3">
        <v>20.8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3">
        <v>-0.73432250943568567</v>
      </c>
      <c r="BE20" s="3">
        <v>0.67880074553294167</v>
      </c>
      <c r="BF20" s="3">
        <v>-3.9259815759068548E-2</v>
      </c>
      <c r="BG20" s="3">
        <v>0.9992290362407229</v>
      </c>
      <c r="BH20" s="3">
        <v>0.67880074553294178</v>
      </c>
      <c r="BI20" s="3">
        <v>0.73432250943568556</v>
      </c>
      <c r="BJ20" s="3">
        <v>0.9992290362407229</v>
      </c>
      <c r="BK20" s="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50"/>
      <c r="M21" s="51"/>
      <c r="N21" s="51"/>
      <c r="O21" s="51"/>
      <c r="P21" s="51"/>
      <c r="Q21" s="5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3">
        <v>6.2292590645048884E-3</v>
      </c>
      <c r="AD21" s="3">
        <v>32.75</v>
      </c>
      <c r="AE21" s="3">
        <v>6.8680248305196451E-2</v>
      </c>
      <c r="AF21" s="3">
        <v>22.1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3">
        <v>-0.70710678118654746</v>
      </c>
      <c r="BE21" s="3">
        <v>0.70710678118654757</v>
      </c>
      <c r="BF21" s="3">
        <v>6.123233995736766E-17</v>
      </c>
      <c r="BG21" s="3">
        <v>1</v>
      </c>
      <c r="BH21" s="3">
        <v>0.70710678118654757</v>
      </c>
      <c r="BI21" s="3">
        <v>0.70710678118654746</v>
      </c>
      <c r="BJ21" s="3">
        <v>1</v>
      </c>
      <c r="BK21" s="3">
        <v>0</v>
      </c>
    </row>
    <row r="22" spans="2:63" ht="21.95" customHeight="1" x14ac:dyDescent="0.25">
      <c r="B22" s="12" t="s">
        <v>25</v>
      </c>
      <c r="C22" s="5"/>
      <c r="D22" s="12" t="s">
        <v>26</v>
      </c>
      <c r="E22" s="5"/>
      <c r="F22" s="42" t="s">
        <v>27</v>
      </c>
      <c r="G22" s="34"/>
      <c r="H22" s="42" t="s">
        <v>28</v>
      </c>
      <c r="I22" s="34"/>
      <c r="J22" s="1"/>
      <c r="K22" s="1"/>
      <c r="L22" s="50"/>
      <c r="M22" s="51"/>
      <c r="N22" s="51"/>
      <c r="O22" s="51"/>
      <c r="P22" s="51"/>
      <c r="Q22" s="5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3">
        <v>4.6993265820181818E-2</v>
      </c>
      <c r="AD22" s="3">
        <v>32</v>
      </c>
      <c r="AE22" s="3">
        <v>4.9473472505930087E-2</v>
      </c>
      <c r="AF22" s="3">
        <v>19.600000000000001</v>
      </c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5"/>
      <c r="C23" s="34"/>
      <c r="D23" s="34"/>
      <c r="E23" s="34"/>
      <c r="F23" s="34"/>
      <c r="G23" s="34"/>
      <c r="H23" s="34"/>
      <c r="I23" s="34"/>
      <c r="J23" s="1"/>
      <c r="K23" s="1"/>
      <c r="L23" s="50"/>
      <c r="M23" s="50"/>
      <c r="N23" s="50"/>
      <c r="O23" s="50"/>
      <c r="P23" s="50"/>
      <c r="Q23" s="5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3">
        <v>8.0832137733141907E-2</v>
      </c>
      <c r="AD23" s="3">
        <v>32.5</v>
      </c>
      <c r="AE23" s="3">
        <v>0.16739035484970621</v>
      </c>
      <c r="AF23" s="3">
        <v>20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48"/>
      <c r="D24" s="34"/>
      <c r="E24" s="34"/>
      <c r="F24" s="1"/>
      <c r="G24" s="55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3">
        <v>3.335441509102488E-2</v>
      </c>
      <c r="AD24" s="3">
        <v>32.5</v>
      </c>
      <c r="AE24" s="3">
        <v>0</v>
      </c>
      <c r="AF24" s="3">
        <v>21.5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46"/>
      <c r="D25" s="46"/>
      <c r="E25" s="46"/>
      <c r="F25" s="46"/>
      <c r="G25" s="46"/>
      <c r="H25" s="46"/>
      <c r="I25" s="4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3">
        <v>4.7200364072649048E-2</v>
      </c>
      <c r="AD25" s="3">
        <v>33</v>
      </c>
      <c r="AE25" s="3">
        <v>6.6957888420255254E-2</v>
      </c>
      <c r="AF25" s="3">
        <v>21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46"/>
      <c r="C26" s="46"/>
      <c r="D26" s="46"/>
      <c r="E26" s="46"/>
      <c r="F26" s="46"/>
      <c r="G26" s="46"/>
      <c r="H26" s="46"/>
      <c r="I26" s="4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3">
        <v>8.2425962440779377E-2</v>
      </c>
      <c r="AD26" s="3">
        <v>40</v>
      </c>
      <c r="AE26" s="3">
        <v>0.1340375745137537</v>
      </c>
      <c r="AF26" s="3">
        <v>22.1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3">
        <v>2.9456507773352181E-2</v>
      </c>
      <c r="AD27" s="3">
        <v>31.25</v>
      </c>
      <c r="AE27" s="3">
        <v>2.5239797447293828E-2</v>
      </c>
      <c r="AF27" s="3">
        <v>23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2:63" ht="21.9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3">
        <v>1.3362893322086289E-2</v>
      </c>
      <c r="AD28" s="3">
        <v>33.75</v>
      </c>
      <c r="AE28" s="3">
        <v>4.0933273441286881E-2</v>
      </c>
      <c r="AF28" s="3">
        <v>21.2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2:63" ht="21.9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3">
        <v>5.4864932250124898E-3</v>
      </c>
      <c r="AD29" s="3">
        <v>32.5</v>
      </c>
      <c r="AE29" s="3">
        <v>2.3603689480758701E-2</v>
      </c>
      <c r="AF29" s="3">
        <v>22.1</v>
      </c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2:63" ht="21.9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3">
        <v>0.12164403277851288</v>
      </c>
      <c r="AD30" s="3">
        <v>32.5</v>
      </c>
      <c r="AE30" s="3">
        <v>0</v>
      </c>
      <c r="AF30" s="3">
        <v>24.9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2:63" ht="21.9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3">
        <v>1.285731145993152E-2</v>
      </c>
      <c r="AD31" s="3">
        <v>34</v>
      </c>
      <c r="AE31" s="3">
        <v>2.5975973042044381E-2</v>
      </c>
      <c r="AF31" s="3">
        <v>22.2</v>
      </c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2:63" ht="21.9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3">
        <v>8.6570339737696123E-2</v>
      </c>
      <c r="AD32" s="3">
        <v>32.25</v>
      </c>
      <c r="AE32" s="3">
        <v>3.9747618708021293E-2</v>
      </c>
      <c r="AF32" s="3">
        <v>22.7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2:63" ht="21.9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3">
        <v>2.0193697571411096E-2</v>
      </c>
      <c r="AD33" s="3">
        <v>35.75</v>
      </c>
      <c r="AE33" s="3">
        <v>2.595772575705426E-2</v>
      </c>
      <c r="AF33" s="3">
        <v>23.7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2:63" ht="21.9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3">
        <v>5.713942307692299E-2</v>
      </c>
      <c r="AD34" s="3">
        <v>32.5</v>
      </c>
      <c r="AE34" s="3">
        <v>7.2864982434064793E-2</v>
      </c>
      <c r="AF34" s="3">
        <v>20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2:6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3">
        <v>8.5662959320766174E-2</v>
      </c>
      <c r="AD35" s="3">
        <v>32.5</v>
      </c>
      <c r="AE35" s="3">
        <v>0.1234984889054227</v>
      </c>
      <c r="AF35" s="3">
        <v>18.7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2:6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3">
        <v>2.7855081799468939E-2</v>
      </c>
      <c r="AD36" s="3">
        <v>32.5</v>
      </c>
      <c r="AE36" s="3">
        <v>0</v>
      </c>
      <c r="AF36" s="3">
        <v>22.2</v>
      </c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2:6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3">
        <v>1.6975564776394725E-2</v>
      </c>
      <c r="AD37" s="3">
        <v>32.5</v>
      </c>
      <c r="AE37" s="3">
        <v>5.3018648459775303E-2</v>
      </c>
      <c r="AF37" s="3">
        <v>24.1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2:6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3">
        <v>5.8261312159617162E-2</v>
      </c>
      <c r="AD38" s="3">
        <v>33</v>
      </c>
      <c r="AE38" s="3">
        <v>1.9205119742816239E-2</v>
      </c>
      <c r="AF38" s="3">
        <v>22.2</v>
      </c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2:6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3">
        <v>9.1051884549493978E-2</v>
      </c>
      <c r="AD39" s="3">
        <v>33</v>
      </c>
      <c r="AE39" s="3">
        <v>3.3363228987712469E-2</v>
      </c>
      <c r="AF39" s="3">
        <v>22.3</v>
      </c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2:6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3">
        <v>2.2372727684845328E-2</v>
      </c>
      <c r="AD40" s="3">
        <v>37.5</v>
      </c>
      <c r="AE40" s="3">
        <v>2.902368180060599E-2</v>
      </c>
      <c r="AF40" s="3">
        <v>21.6</v>
      </c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2:6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3">
        <v>2.580931042604806E-2</v>
      </c>
      <c r="AD41" s="3">
        <v>32.5</v>
      </c>
      <c r="AE41" s="3">
        <v>0.14892255671993351</v>
      </c>
      <c r="AF41" s="3">
        <v>22.6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2:6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3">
        <v>1.4705593986600651E-2</v>
      </c>
      <c r="AD42" s="3">
        <v>32.5</v>
      </c>
      <c r="AE42" s="3">
        <v>4.8610200061442128E-2</v>
      </c>
      <c r="AF42" s="3">
        <v>22</v>
      </c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2:6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3">
        <v>2.9134405110601724E-2</v>
      </c>
      <c r="AD43" s="3">
        <v>32.5</v>
      </c>
      <c r="AE43" s="3">
        <v>0</v>
      </c>
      <c r="AF43" s="3">
        <v>19.7</v>
      </c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2:6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3">
        <v>6.4594158839147542E-2</v>
      </c>
      <c r="AD44" s="3">
        <v>30.75</v>
      </c>
      <c r="AE44" s="3">
        <v>4.2598894078082913E-2</v>
      </c>
      <c r="AF44" s="3">
        <v>23.6</v>
      </c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2:6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3">
        <v>3.9126182258138908E-2</v>
      </c>
      <c r="AD45" s="3">
        <v>32.5</v>
      </c>
      <c r="AE45" s="3">
        <v>0</v>
      </c>
      <c r="AF45" s="3">
        <v>19.3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2:6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3">
        <v>0.12354273970199359</v>
      </c>
      <c r="AD46" s="3">
        <v>30.5</v>
      </c>
      <c r="AE46" s="3">
        <v>0.1556574347005554</v>
      </c>
      <c r="AF46" s="3">
        <v>20.100000000000001</v>
      </c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2:6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3">
        <v>3.8999258999259157E-2</v>
      </c>
      <c r="AD47" s="3">
        <v>32.5</v>
      </c>
      <c r="AE47" s="3">
        <v>1.310282338208839E-2</v>
      </c>
      <c r="AF47" s="3">
        <v>23.1</v>
      </c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2:6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3">
        <v>3.751020992261378E-2</v>
      </c>
      <c r="AD48" s="3">
        <v>32.5</v>
      </c>
      <c r="AE48" s="3">
        <v>0</v>
      </c>
      <c r="AF48" s="3">
        <v>21.4</v>
      </c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3">
        <v>1.6512858648345841E-2</v>
      </c>
      <c r="AD49" s="3">
        <v>34.25</v>
      </c>
      <c r="AE49" s="3">
        <v>3.0254192216358219E-2</v>
      </c>
      <c r="AF49" s="3">
        <v>22.9</v>
      </c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3">
        <v>2.7471270454906493E-2</v>
      </c>
      <c r="AD50" s="3">
        <v>32.5</v>
      </c>
      <c r="AE50" s="3">
        <v>3.5394689667317719E-3</v>
      </c>
      <c r="AF50" s="3">
        <v>23</v>
      </c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3">
        <v>4.7043362221994567E-3</v>
      </c>
      <c r="AD51" s="3">
        <v>33</v>
      </c>
      <c r="AE51" s="3">
        <v>7.0098888828915212E-2</v>
      </c>
      <c r="AF51" s="3">
        <v>20.2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3">
        <v>0.11638466754417454</v>
      </c>
      <c r="AD52" s="3">
        <v>32.5</v>
      </c>
      <c r="AE52" s="3">
        <v>3.250086448842001E-2</v>
      </c>
      <c r="AF52" s="3">
        <v>24.4</v>
      </c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3">
        <v>2.0208270958408825E-2</v>
      </c>
      <c r="AD53" s="3">
        <v>32.5</v>
      </c>
      <c r="AE53" s="3">
        <v>2.2449793230137911E-2</v>
      </c>
      <c r="AF53" s="3">
        <v>22.7</v>
      </c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3">
        <v>0.1682953262587491</v>
      </c>
      <c r="AD54" s="3">
        <v>32.5</v>
      </c>
      <c r="AE54" s="3">
        <v>2.4294715386833459E-2</v>
      </c>
      <c r="AF54" s="3">
        <v>21.5</v>
      </c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3">
        <v>4.2483888127742286E-3</v>
      </c>
      <c r="AD55" s="3">
        <v>32.5</v>
      </c>
      <c r="AE55" s="3">
        <v>6.5602295096565413E-2</v>
      </c>
      <c r="AF55" s="3">
        <v>22.3</v>
      </c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3">
        <v>3.3096104416330152E-2</v>
      </c>
      <c r="AD56" s="3">
        <v>32.5</v>
      </c>
      <c r="AE56" s="3">
        <v>5.5203782559619462E-2</v>
      </c>
      <c r="AF56" s="3">
        <v>23.2</v>
      </c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3">
        <v>6.0504397286722522E-3</v>
      </c>
      <c r="AD57" s="3">
        <v>31.25</v>
      </c>
      <c r="AE57" s="3">
        <v>2.4181123989820339E-2</v>
      </c>
      <c r="AF57" s="3">
        <v>20.5</v>
      </c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3">
        <v>3.1138881141398067E-2</v>
      </c>
      <c r="AD58" s="3">
        <v>32.5</v>
      </c>
      <c r="AE58" s="3">
        <v>4.8895293209102707E-2</v>
      </c>
      <c r="AF58" s="3">
        <v>22.2</v>
      </c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3">
        <v>1.6796210011193025E-2</v>
      </c>
      <c r="AD59" s="3">
        <v>32.5</v>
      </c>
      <c r="AE59" s="3">
        <v>7.0354004850837473E-4</v>
      </c>
      <c r="AF59" s="3">
        <v>20.5</v>
      </c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3">
        <v>3.1986909770921002E-2</v>
      </c>
      <c r="AD60" s="3">
        <v>35</v>
      </c>
      <c r="AE60" s="3">
        <v>7.7123687092044091E-2</v>
      </c>
      <c r="AF60" s="3">
        <v>20.7</v>
      </c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3">
        <v>0.17907553617377958</v>
      </c>
      <c r="AD61" s="3">
        <v>32.5</v>
      </c>
      <c r="AE61" s="3">
        <v>4.5835074603857648E-2</v>
      </c>
      <c r="AF61" s="3">
        <v>23.2</v>
      </c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3">
        <v>1.4240857831216314E-2</v>
      </c>
      <c r="AD62" s="3">
        <v>31.75</v>
      </c>
      <c r="AE62" s="3">
        <v>4.4194201928227622E-2</v>
      </c>
      <c r="AF62" s="3">
        <v>21.1</v>
      </c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3">
        <v>1.2860943755743648E-5</v>
      </c>
      <c r="AD63" s="3">
        <v>33.75</v>
      </c>
      <c r="AE63" s="3">
        <v>2.7825914627224162E-2</v>
      </c>
      <c r="AF63" s="3">
        <v>19.899999999999999</v>
      </c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3">
        <v>3.916894947027949E-2</v>
      </c>
      <c r="AD64" s="3">
        <v>32.5</v>
      </c>
      <c r="AE64" s="3">
        <v>1.3589040842080071E-2</v>
      </c>
      <c r="AF64" s="3">
        <v>20.5</v>
      </c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3">
        <v>7.758696467813686E-2</v>
      </c>
      <c r="AD65" s="3">
        <v>33</v>
      </c>
      <c r="AE65" s="3">
        <v>3.8754703821899272E-2</v>
      </c>
      <c r="AF65" s="3">
        <v>22.5</v>
      </c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3">
        <v>4.1376761376761384E-2</v>
      </c>
      <c r="AD66" s="3">
        <v>32</v>
      </c>
      <c r="AE66" s="3">
        <v>4.8914238528405263E-2</v>
      </c>
      <c r="AF66" s="3">
        <v>23.4</v>
      </c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3">
        <v>3.0798423863988122E-2</v>
      </c>
      <c r="AD67" s="3">
        <v>33</v>
      </c>
      <c r="AE67" s="3">
        <v>1.158992925289757E-2</v>
      </c>
      <c r="AF67" s="3">
        <v>23.1</v>
      </c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3">
        <v>1.0302274914624654E-2</v>
      </c>
      <c r="AD68" s="3">
        <v>32.5</v>
      </c>
      <c r="AE68" s="3">
        <v>4.5614891174373007E-2</v>
      </c>
      <c r="AF68" s="3">
        <v>18.8</v>
      </c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3">
        <v>1.1765259099030256E-3</v>
      </c>
      <c r="AD69" s="3">
        <v>32</v>
      </c>
      <c r="AE69" s="3">
        <v>5.2226823455829383E-3</v>
      </c>
      <c r="AF69" s="3">
        <v>19.600000000000001</v>
      </c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3">
        <v>5.2043947012586633E-3</v>
      </c>
      <c r="AD70" s="3">
        <v>32.5</v>
      </c>
      <c r="AE70" s="3">
        <v>4.6427598529761582E-2</v>
      </c>
      <c r="AF70" s="3">
        <v>23.5</v>
      </c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3">
        <v>7.6838717695462577E-2</v>
      </c>
      <c r="AD71" s="3">
        <v>30</v>
      </c>
      <c r="AE71" s="3">
        <v>1.7158344590750309E-2</v>
      </c>
      <c r="AF71" s="3">
        <v>20.399999999999999</v>
      </c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3">
        <v>1.8004918231642075E-2</v>
      </c>
      <c r="AD72" s="3">
        <v>31.25</v>
      </c>
      <c r="AE72" s="3">
        <v>2.786545801818115E-2</v>
      </c>
      <c r="AF72" s="3">
        <v>21.2</v>
      </c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3">
        <v>1.9130434782608785E-2</v>
      </c>
      <c r="AD73" s="3">
        <v>27</v>
      </c>
      <c r="AE73" s="3">
        <v>8.0267245967317991E-2</v>
      </c>
      <c r="AF73" s="3">
        <v>20</v>
      </c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3">
        <v>9.2617702448210992E-2</v>
      </c>
      <c r="AD74" s="3">
        <v>32.75</v>
      </c>
      <c r="AE74" s="3">
        <v>2.153233523609193E-2</v>
      </c>
      <c r="AF74" s="3">
        <v>21.6</v>
      </c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3">
        <v>4.4333340088766326E-2</v>
      </c>
      <c r="AD75" s="3">
        <v>32.5</v>
      </c>
      <c r="AE75" s="3">
        <v>0</v>
      </c>
      <c r="AF75" s="3">
        <v>21.2</v>
      </c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3">
        <v>5.0946378384394864E-2</v>
      </c>
      <c r="AD76" s="3">
        <v>33.75</v>
      </c>
      <c r="AE76" s="3">
        <v>4.0127046727227507E-2</v>
      </c>
      <c r="AF76" s="3">
        <v>22.5</v>
      </c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3">
        <v>1.8280791530715268E-2</v>
      </c>
      <c r="AD77" s="3">
        <v>33</v>
      </c>
      <c r="AE77" s="3">
        <v>3.2298883994634868E-2</v>
      </c>
      <c r="AF77" s="3">
        <v>23.2</v>
      </c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3">
        <v>5.789580252834059E-2</v>
      </c>
      <c r="AD78" s="3">
        <v>32.5</v>
      </c>
      <c r="AE78" s="3">
        <v>0</v>
      </c>
      <c r="AF78" s="3">
        <v>19</v>
      </c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3">
        <v>7.5038721710399381E-2</v>
      </c>
      <c r="AD79" s="3">
        <v>32</v>
      </c>
      <c r="AE79" s="3">
        <v>4.9879025881697528E-2</v>
      </c>
      <c r="AF79" s="3">
        <v>19.100000000000001</v>
      </c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3">
        <v>4.2747736383259127E-2</v>
      </c>
      <c r="AD80" s="3">
        <v>32.25</v>
      </c>
      <c r="AE80" s="3">
        <v>2.9587134191814579E-2</v>
      </c>
      <c r="AF80" s="3">
        <v>23.5</v>
      </c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3">
        <v>1.4325764938009744E-2</v>
      </c>
      <c r="AD81" s="3">
        <v>32.5</v>
      </c>
      <c r="AE81" s="3">
        <v>0</v>
      </c>
      <c r="AF81" s="3">
        <v>19.8</v>
      </c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3">
        <v>0.12432134582059617</v>
      </c>
      <c r="AD82" s="3">
        <v>32.75</v>
      </c>
      <c r="AE82" s="3">
        <v>4.4626931081047483E-2</v>
      </c>
      <c r="AF82" s="3">
        <v>23.2</v>
      </c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3">
        <v>6.368847727329785E-2</v>
      </c>
      <c r="AD83" s="3">
        <v>32.5</v>
      </c>
      <c r="AE83" s="3">
        <v>1.0407918793802189E-2</v>
      </c>
      <c r="AF83" s="3">
        <v>23.3</v>
      </c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3">
        <v>4.267405972704863E-2</v>
      </c>
      <c r="AD84" s="3">
        <v>32</v>
      </c>
      <c r="AE84" s="3">
        <v>4.3547476665595303E-2</v>
      </c>
      <c r="AF84" s="3">
        <v>21.9</v>
      </c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3">
        <v>5.5179415492874306E-2</v>
      </c>
      <c r="AD85" s="3">
        <v>33.75</v>
      </c>
      <c r="AE85" s="3">
        <v>1.7179345701682201E-2</v>
      </c>
      <c r="AF85" s="3">
        <v>21.7</v>
      </c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3">
        <v>6.406783393899329E-3</v>
      </c>
      <c r="AD86" s="3">
        <v>33</v>
      </c>
      <c r="AE86" s="3">
        <v>0</v>
      </c>
      <c r="AF86" s="3">
        <v>22.5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3">
        <v>8.4405852919648305E-2</v>
      </c>
      <c r="AD87" s="3">
        <v>32.5</v>
      </c>
      <c r="AE87" s="3">
        <v>-2.1212758723015979E-3</v>
      </c>
      <c r="AF87" s="3">
        <v>24.6</v>
      </c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3">
        <v>4.6127812324964435E-2</v>
      </c>
      <c r="AD88" s="3">
        <v>33.25</v>
      </c>
      <c r="AE88" s="3">
        <v>6.2837161903582137E-4</v>
      </c>
      <c r="AF88" s="3">
        <v>21.6</v>
      </c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3">
        <v>1.2257941724539423E-3</v>
      </c>
      <c r="AD89" s="3">
        <v>32.5</v>
      </c>
      <c r="AE89" s="3">
        <v>6.0036958392930571E-2</v>
      </c>
      <c r="AF89" s="3">
        <v>23.4</v>
      </c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3">
        <v>6.9177148846960246E-2</v>
      </c>
      <c r="AD90" s="3">
        <v>32.75</v>
      </c>
      <c r="AE90" s="3">
        <v>1.003578975635076E-2</v>
      </c>
      <c r="AF90" s="3">
        <v>21.6</v>
      </c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3">
        <v>1.1017800995271387E-2</v>
      </c>
      <c r="AD91" s="3">
        <v>40</v>
      </c>
      <c r="AE91" s="3">
        <v>0.1096484202804288</v>
      </c>
      <c r="AF91" s="3">
        <v>23.9</v>
      </c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3">
        <v>6.9167869167868767E-3</v>
      </c>
      <c r="AD92" s="3">
        <v>31.5</v>
      </c>
      <c r="AE92" s="3">
        <v>2.6982143798699222E-4</v>
      </c>
      <c r="AF92" s="3">
        <v>22.5</v>
      </c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3">
        <v>7.901132386794596E-2</v>
      </c>
      <c r="AD93" s="3">
        <v>33.25</v>
      </c>
      <c r="AE93" s="3">
        <v>2.344992472154812E-2</v>
      </c>
      <c r="AF93" s="3">
        <v>22.3</v>
      </c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3">
        <v>6.7427703824017415E-2</v>
      </c>
      <c r="AD94" s="3">
        <v>33.25</v>
      </c>
      <c r="AE94" s="3">
        <v>0</v>
      </c>
      <c r="AF94" s="3">
        <v>22.3</v>
      </c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3">
        <v>4.4392961628251904E-2</v>
      </c>
      <c r="AD95" s="3">
        <v>32.5</v>
      </c>
      <c r="AE95" s="3">
        <v>1.9625599869066729E-2</v>
      </c>
      <c r="AF95" s="3">
        <v>26.3</v>
      </c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3">
        <v>4.3966632192660504E-2</v>
      </c>
      <c r="AD96" s="3">
        <v>32.5</v>
      </c>
      <c r="AE96" s="3">
        <v>4.8580083596245389E-2</v>
      </c>
      <c r="AF96" s="3">
        <v>22</v>
      </c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3">
        <v>5.2026403139151745E-2</v>
      </c>
      <c r="AD97" s="3">
        <v>32.5</v>
      </c>
      <c r="AE97" s="3">
        <v>0.14331899674576809</v>
      </c>
      <c r="AF97" s="3">
        <v>20.7</v>
      </c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3">
        <v>4.3938460680890135E-2</v>
      </c>
      <c r="AD98" s="3">
        <v>33.25</v>
      </c>
      <c r="AE98" s="3">
        <v>7.5316528775919156E-3</v>
      </c>
      <c r="AF98" s="3">
        <v>21.9</v>
      </c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3">
        <v>8.016541544725786E-2</v>
      </c>
      <c r="AD99" s="3">
        <v>32.5</v>
      </c>
      <c r="AE99" s="3">
        <v>1.6535526046793949E-2</v>
      </c>
      <c r="AF99" s="3">
        <v>23.4</v>
      </c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3">
        <v>3.6661588978030624E-2</v>
      </c>
      <c r="AD100" s="3">
        <v>32.5</v>
      </c>
      <c r="AE100" s="3">
        <v>1.2252584518059981E-2</v>
      </c>
      <c r="AF100" s="3">
        <v>22.9</v>
      </c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3">
        <v>4.6056171819683689E-2</v>
      </c>
      <c r="AD101" s="3">
        <v>31.75</v>
      </c>
      <c r="AE101" s="3">
        <v>0</v>
      </c>
      <c r="AF101" s="3">
        <v>22.3</v>
      </c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3">
        <v>6.5998063913245475E-2</v>
      </c>
      <c r="AD102" s="3">
        <v>32.5</v>
      </c>
      <c r="AE102" s="3">
        <v>6.6781413279901239E-2</v>
      </c>
      <c r="AF102" s="3">
        <v>23.3</v>
      </c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3">
        <v>1.5649076238358761E-3</v>
      </c>
      <c r="AD103" s="3">
        <v>33</v>
      </c>
      <c r="AE103" s="3">
        <v>4.6611264382392777E-2</v>
      </c>
      <c r="AF103" s="3">
        <v>22.9</v>
      </c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3">
        <v>2.6031665134006232E-2</v>
      </c>
      <c r="AD104" s="3">
        <v>32.5</v>
      </c>
      <c r="AE104" s="3">
        <v>0.1225688764467429</v>
      </c>
      <c r="AF104" s="3">
        <v>21.5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3">
        <v>6.0071406069515887E-2</v>
      </c>
      <c r="AD105" s="3">
        <v>32.5</v>
      </c>
      <c r="AE105" s="3">
        <v>0</v>
      </c>
      <c r="AF105" s="3">
        <v>21.4</v>
      </c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3">
        <v>0.50418344975619989</v>
      </c>
      <c r="AD106" s="3">
        <v>33.25</v>
      </c>
      <c r="AE106" s="3">
        <v>2.9074766716377199E-2</v>
      </c>
      <c r="AF106" s="3">
        <v>22.7</v>
      </c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3">
        <v>2.0734990433323941E-2</v>
      </c>
      <c r="AD107" s="3">
        <v>31.75</v>
      </c>
      <c r="AE107" s="3">
        <v>4.3967897391956057E-2</v>
      </c>
      <c r="AF107" s="3">
        <v>21.3</v>
      </c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</sheetData>
  <sheetProtection algorithmName="SHA-512" hashValue="oTV+rpz/rAEcIeIH7W+7qyxeyMHf7/xgTO+y8zX3baocXmlGWjiENkGyJk4HMUPcUs4cb26xoXzaqNhyn7qnrA==" saltValue="I2SEad8628aDqKIqD8hpAg==" spinCount="100000" sheet="1" objects="1" scenarios="1"/>
  <mergeCells count="29">
    <mergeCell ref="B25:I26"/>
    <mergeCell ref="B16:I17"/>
    <mergeCell ref="C24:E24"/>
    <mergeCell ref="B6:C6"/>
    <mergeCell ref="L20:Q23"/>
    <mergeCell ref="B10:E12"/>
    <mergeCell ref="G24:I24"/>
    <mergeCell ref="D6:E6"/>
    <mergeCell ref="H6:I6"/>
    <mergeCell ref="F10:I12"/>
    <mergeCell ref="L14:Q18"/>
    <mergeCell ref="C23:E23"/>
    <mergeCell ref="F8:I9"/>
    <mergeCell ref="B13:E14"/>
    <mergeCell ref="B18:I20"/>
    <mergeCell ref="F22:G23"/>
    <mergeCell ref="H22:I23"/>
    <mergeCell ref="B8:E9"/>
    <mergeCell ref="F6:G6"/>
    <mergeCell ref="F13:I14"/>
    <mergeCell ref="B1:Q3"/>
    <mergeCell ref="L11:Q12"/>
    <mergeCell ref="P4:P5"/>
    <mergeCell ref="Q4:Q5"/>
    <mergeCell ref="B4:J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L151"/>
  <sheetViews>
    <sheetView showGridLines="0" workbookViewId="0">
      <selection activeCell="B16" sqref="B16:I17"/>
    </sheetView>
  </sheetViews>
  <sheetFormatPr defaultRowHeight="15" x14ac:dyDescent="0.25"/>
  <cols>
    <col min="1" max="1" width="2" style="24" customWidth="1"/>
    <col min="2" max="10" width="11" style="24" customWidth="1"/>
    <col min="11" max="11" width="3" style="24" customWidth="1"/>
    <col min="12" max="12" width="28" style="24" customWidth="1"/>
    <col min="13" max="14" width="13" style="24" customWidth="1"/>
    <col min="15" max="16" width="15" style="24" customWidth="1"/>
    <col min="17" max="17" width="13" style="24" customWidth="1"/>
    <col min="18" max="24" width="9" style="24"/>
    <col min="25" max="28" width="9" style="23"/>
    <col min="29" max="35" width="2" style="23" customWidth="1"/>
    <col min="36" max="50" width="9" style="23"/>
    <col min="51" max="63" width="2" style="23" customWidth="1"/>
    <col min="64" max="64" width="9" style="23"/>
    <col min="65" max="16384" width="9" style="24"/>
  </cols>
  <sheetData>
    <row r="1" spans="2:63" ht="21.95" customHeight="1" x14ac:dyDescent="0.25">
      <c r="B1" s="30" t="s">
        <v>30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2" t="s">
        <v>31</v>
      </c>
      <c r="AD1" s="22" t="s">
        <v>32</v>
      </c>
      <c r="AE1" s="22" t="s">
        <v>33</v>
      </c>
      <c r="AF1" s="22"/>
      <c r="AG1" s="22"/>
      <c r="AH1" s="22"/>
      <c r="AI1" s="2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2" t="s">
        <v>5</v>
      </c>
      <c r="AZ1" s="22" t="s">
        <v>6</v>
      </c>
      <c r="BA1" s="22" t="s">
        <v>7</v>
      </c>
      <c r="BB1" s="22" t="s">
        <v>8</v>
      </c>
      <c r="BC1" s="22" t="s">
        <v>9</v>
      </c>
      <c r="BD1" s="22">
        <v>-1</v>
      </c>
      <c r="BE1" s="22">
        <v>1.2246467991473532E-16</v>
      </c>
      <c r="BF1" s="22">
        <v>-0.70710678118654746</v>
      </c>
      <c r="BG1" s="22">
        <v>0.70710678118654757</v>
      </c>
      <c r="BH1" s="22">
        <v>6.123233995736766E-17</v>
      </c>
      <c r="BI1" s="22">
        <v>1</v>
      </c>
      <c r="BJ1" s="22">
        <v>0.70710678118654757</v>
      </c>
      <c r="BK1" s="22">
        <v>0.70710678118654746</v>
      </c>
    </row>
    <row r="2" spans="2:63" ht="21.95" customHeight="1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3">
        <v>5.1971999999999996</v>
      </c>
      <c r="AD2" s="23">
        <v>0.85199999999999998</v>
      </c>
      <c r="AE2" s="23">
        <v>6.1</v>
      </c>
      <c r="AF2" s="1"/>
      <c r="AG2" s="1"/>
      <c r="AH2" s="1"/>
      <c r="AI2" s="23">
        <v>0.6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23">
        <v>98.9</v>
      </c>
      <c r="AZ2" s="23">
        <v>0</v>
      </c>
      <c r="BA2" s="23">
        <v>0</v>
      </c>
      <c r="BB2" s="23">
        <v>0</v>
      </c>
      <c r="BC2" s="23">
        <v>0</v>
      </c>
      <c r="BD2" s="23">
        <v>-0.9992290362407229</v>
      </c>
      <c r="BE2" s="23">
        <v>3.9259815759068506E-2</v>
      </c>
      <c r="BF2" s="23">
        <v>-0.67880074553294178</v>
      </c>
      <c r="BG2" s="23">
        <v>0.73432250943568544</v>
      </c>
      <c r="BH2" s="23">
        <v>3.9259815759068666E-2</v>
      </c>
      <c r="BI2" s="23">
        <v>0.9992290362407229</v>
      </c>
      <c r="BJ2" s="23">
        <v>0.73432250943568556</v>
      </c>
      <c r="BK2" s="23">
        <v>0.67880074553294167</v>
      </c>
    </row>
    <row r="3" spans="2:63" ht="21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3">
        <v>4.0571999999999999</v>
      </c>
      <c r="AD3" s="23">
        <v>0.64400000000000002</v>
      </c>
      <c r="AE3" s="23">
        <v>6.3</v>
      </c>
      <c r="AF3" s="1"/>
      <c r="AG3" s="1"/>
      <c r="AH3" s="1"/>
      <c r="AI3" s="23">
        <v>0.2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3" t="s">
        <v>10</v>
      </c>
      <c r="AZ3" s="2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-9.5562379644279744E-2</v>
      </c>
      <c r="BA3" s="2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0.71363003832288519</v>
      </c>
      <c r="BB3" s="2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0.72</v>
      </c>
      <c r="BC3" s="2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</v>
      </c>
      <c r="BD3" s="23">
        <v>-0.99691733373312796</v>
      </c>
      <c r="BE3" s="23">
        <v>7.8459095727845068E-2</v>
      </c>
      <c r="BF3" s="23">
        <v>-0.64944804833018355</v>
      </c>
      <c r="BG3" s="23">
        <v>0.76040596560003104</v>
      </c>
      <c r="BH3" s="23">
        <v>7.8459095727844999E-2</v>
      </c>
      <c r="BI3" s="23">
        <v>0.99691733373312796</v>
      </c>
      <c r="BJ3" s="23">
        <v>0.76040596560003093</v>
      </c>
      <c r="BK3" s="23">
        <v>0.64944804833018366</v>
      </c>
    </row>
    <row r="4" spans="2:63" ht="33.950000000000003" customHeight="1" x14ac:dyDescent="0.25">
      <c r="B4" s="33" t="s">
        <v>34</v>
      </c>
      <c r="C4" s="58"/>
      <c r="D4" s="58"/>
      <c r="E4" s="58"/>
      <c r="F4" s="58"/>
      <c r="G4" s="58"/>
      <c r="H4" s="58"/>
      <c r="I4" s="58"/>
      <c r="J4" s="58"/>
      <c r="K4" s="1"/>
      <c r="L4" s="36" t="s">
        <v>12</v>
      </c>
      <c r="M4" s="32" t="s">
        <v>13</v>
      </c>
      <c r="N4" s="37" t="s">
        <v>14</v>
      </c>
      <c r="O4" s="32" t="s">
        <v>15</v>
      </c>
      <c r="P4" s="32" t="s">
        <v>16</v>
      </c>
      <c r="Q4" s="32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F4" s="1"/>
      <c r="AG4" s="1"/>
      <c r="AH4" s="1"/>
      <c r="AI4" s="23">
        <v>0.2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3">
        <v>89.1</v>
      </c>
      <c r="AZ4" s="1"/>
      <c r="BA4" s="1"/>
      <c r="BB4" s="1"/>
      <c r="BC4" s="1"/>
      <c r="BD4" s="23">
        <v>-0.99306845695492629</v>
      </c>
      <c r="BE4" s="23">
        <v>0.11753739745783755</v>
      </c>
      <c r="BF4" s="23">
        <v>-0.61909394930983408</v>
      </c>
      <c r="BG4" s="23">
        <v>0.78531693088074483</v>
      </c>
      <c r="BH4" s="23">
        <v>0.1175373974578377</v>
      </c>
      <c r="BI4" s="23">
        <v>0.99306845695492629</v>
      </c>
      <c r="BJ4" s="23">
        <v>0.78531693088074495</v>
      </c>
      <c r="BK4" s="23">
        <v>0.61909394930983397</v>
      </c>
    </row>
    <row r="5" spans="2:63" ht="21.95" customHeight="1" x14ac:dyDescent="0.25">
      <c r="B5" s="58"/>
      <c r="C5" s="59"/>
      <c r="D5" s="59"/>
      <c r="E5" s="59"/>
      <c r="F5" s="59"/>
      <c r="G5" s="59"/>
      <c r="H5" s="59"/>
      <c r="I5" s="59"/>
      <c r="J5" s="58"/>
      <c r="K5" s="1"/>
      <c r="L5" s="36"/>
      <c r="M5" s="32"/>
      <c r="N5" s="38"/>
      <c r="O5" s="32"/>
      <c r="P5" s="32"/>
      <c r="Q5" s="3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3">
        <v>4.3152000000000008</v>
      </c>
      <c r="AD5" s="23">
        <v>0.74400000000000011</v>
      </c>
      <c r="AE5" s="23">
        <v>5.8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3" t="s">
        <v>18</v>
      </c>
      <c r="AZ5" s="1"/>
      <c r="BA5" s="1"/>
      <c r="BB5" s="1"/>
      <c r="BC5" s="1"/>
      <c r="BD5" s="23">
        <v>-0.98768834059513766</v>
      </c>
      <c r="BE5" s="23">
        <v>0.15643446504023098</v>
      </c>
      <c r="BF5" s="23">
        <v>-0.58778525229247303</v>
      </c>
      <c r="BG5" s="23">
        <v>0.80901699437494745</v>
      </c>
      <c r="BH5" s="23">
        <v>0.15643446504023092</v>
      </c>
      <c r="BI5" s="23">
        <v>0.98768834059513777</v>
      </c>
      <c r="BJ5" s="23">
        <v>0.80901699437494745</v>
      </c>
      <c r="BK5" s="23">
        <v>0.58778525229247314</v>
      </c>
    </row>
    <row r="6" spans="2:63" ht="21.95" customHeight="1" x14ac:dyDescent="0.25">
      <c r="B6" s="58"/>
      <c r="C6" s="58"/>
      <c r="D6" s="58"/>
      <c r="E6" s="58"/>
      <c r="F6" s="58"/>
      <c r="G6" s="58"/>
      <c r="H6" s="58"/>
      <c r="I6" s="58"/>
      <c r="J6" s="21"/>
      <c r="K6" s="1"/>
      <c r="L6" s="29" t="s">
        <v>82</v>
      </c>
      <c r="M6" s="9">
        <v>5.0519999999999996</v>
      </c>
      <c r="N6" s="10">
        <f>IFERROR(N8*N7, " ")</f>
        <v>0</v>
      </c>
      <c r="O6" s="8">
        <v>102.12264150943396</v>
      </c>
      <c r="P6" s="8">
        <f>100+((((COUNT($AC$2:$AC$107)+1)+1)/2-(1+COUNTIFS($AC$2:$AC$107,"&lt;&gt;",$AC$2:$AC$107,"&lt;"&amp;N6)))/(COUNT($AC$2:$AC$107)+1)*50)</f>
        <v>124.76415094339623</v>
      </c>
      <c r="Q6" s="8">
        <f>P6-O6</f>
        <v>22.64150943396227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3">
        <v>5.8077000000000014</v>
      </c>
      <c r="AD6" s="23">
        <v>0.71700000000000008</v>
      </c>
      <c r="AE6" s="23">
        <v>8.1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3">
        <v>100.9</v>
      </c>
      <c r="AZ6" s="1"/>
      <c r="BA6" s="1"/>
      <c r="BB6" s="1"/>
      <c r="BC6" s="1"/>
      <c r="BD6" s="23">
        <v>-0.98078528040323043</v>
      </c>
      <c r="BE6" s="23">
        <v>0.19509032201612816</v>
      </c>
      <c r="BF6" s="23">
        <v>-0.55557023301960229</v>
      </c>
      <c r="BG6" s="23">
        <v>0.83146961230254512</v>
      </c>
      <c r="BH6" s="23">
        <v>0.19509032201612833</v>
      </c>
      <c r="BI6" s="23">
        <v>0.98078528040323043</v>
      </c>
      <c r="BJ6" s="23">
        <v>0.83146961230254524</v>
      </c>
      <c r="BK6" s="2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25" t="s">
        <v>35</v>
      </c>
      <c r="M7" s="11">
        <v>0.84200000000000008</v>
      </c>
      <c r="N7" s="14">
        <v>0</v>
      </c>
      <c r="O7" s="8">
        <v>77.594339622641513</v>
      </c>
      <c r="P7" s="8">
        <f>100+((((COUNT($AD$2:$AD$107)+1)+1)/2-(1+COUNTIFS($AD$2:$AD$107,"&lt;&gt;",$AD$2:$AD$107,"&lt;"&amp;N7)))/(COUNT($AD$2:$AD$107)+1)*50)</f>
        <v>124.76415094339623</v>
      </c>
      <c r="Q7" s="8">
        <f>P7-O7</f>
        <v>47.169811320754718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3">
        <v>7.6159999999999997</v>
      </c>
      <c r="AD7" s="23">
        <v>0.68</v>
      </c>
      <c r="AE7" s="23">
        <v>11.2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23" t="s">
        <v>19</v>
      </c>
      <c r="AZ7" s="1"/>
      <c r="BA7" s="1"/>
      <c r="BB7" s="1"/>
      <c r="BC7" s="1"/>
      <c r="BD7" s="23">
        <v>-0.97236992039767656</v>
      </c>
      <c r="BE7" s="23">
        <v>0.23344536385590553</v>
      </c>
      <c r="BF7" s="23">
        <v>-0.5224985647159488</v>
      </c>
      <c r="BG7" s="23">
        <v>0.85264016435409229</v>
      </c>
      <c r="BH7" s="23">
        <v>0.23344536385590547</v>
      </c>
      <c r="BI7" s="23">
        <v>0.97236992039767656</v>
      </c>
      <c r="BJ7" s="23">
        <v>0.85264016435409218</v>
      </c>
      <c r="BK7" s="23">
        <v>0.5224985647159488</v>
      </c>
    </row>
    <row r="8" spans="2:63" ht="21.95" customHeight="1" x14ac:dyDescent="0.25">
      <c r="B8" s="43" t="s">
        <v>20</v>
      </c>
      <c r="C8" s="58"/>
      <c r="D8" s="58"/>
      <c r="E8" s="58"/>
      <c r="F8" s="60" t="s">
        <v>21</v>
      </c>
      <c r="G8" s="58"/>
      <c r="H8" s="58"/>
      <c r="I8" s="58"/>
      <c r="J8" s="1"/>
      <c r="K8" s="1"/>
      <c r="L8" s="25" t="s">
        <v>33</v>
      </c>
      <c r="M8" s="8">
        <v>6</v>
      </c>
      <c r="N8" s="15">
        <v>0</v>
      </c>
      <c r="O8" s="8">
        <v>112.5</v>
      </c>
      <c r="P8" s="8">
        <f>100+((((COUNT($AE$2:$AE$107)+1)+1)/2-(1+COUNTIFS($AE$2:$AE$107,"&lt;&gt;",$AE$2:$AE$107,"&lt;"&amp;N8)))/(COUNT($AE$2:$AE$107)+1)*50)</f>
        <v>124.76415094339623</v>
      </c>
      <c r="Q8" s="8">
        <f>P8-O8</f>
        <v>12.264150943396231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3">
        <v>3.3647999999999998</v>
      </c>
      <c r="AD8" s="23">
        <v>0.70099999999999996</v>
      </c>
      <c r="AE8" s="23">
        <v>4.8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23">
        <v>110.8</v>
      </c>
      <c r="AZ8" s="1"/>
      <c r="BA8" s="1"/>
      <c r="BB8" s="1"/>
      <c r="BC8" s="1"/>
      <c r="BD8" s="23">
        <v>-0.96245523645364728</v>
      </c>
      <c r="BE8" s="23">
        <v>0.27144044986507415</v>
      </c>
      <c r="BF8" s="23">
        <v>-0.48862124149695507</v>
      </c>
      <c r="BG8" s="23">
        <v>0.87249600707279706</v>
      </c>
      <c r="BH8" s="23">
        <v>0.27144044986507432</v>
      </c>
      <c r="BI8" s="23">
        <v>0.96245523645364728</v>
      </c>
      <c r="BJ8" s="23">
        <v>0.87249600707279718</v>
      </c>
      <c r="BK8" s="23">
        <v>0.48862124149695491</v>
      </c>
    </row>
    <row r="9" spans="2:63" ht="21.95" customHeight="1" x14ac:dyDescent="0.25">
      <c r="B9" s="58"/>
      <c r="C9" s="58"/>
      <c r="D9" s="58"/>
      <c r="E9" s="58"/>
      <c r="F9" s="58"/>
      <c r="G9" s="58"/>
      <c r="H9" s="58"/>
      <c r="I9" s="5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3">
        <v>6.7410000000000014</v>
      </c>
      <c r="AD9" s="23">
        <v>0.64200000000000002</v>
      </c>
      <c r="AE9" s="23">
        <v>10.5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23">
        <v>-0.95105651629515353</v>
      </c>
      <c r="BE9" s="23">
        <v>0.30901699437494751</v>
      </c>
      <c r="BF9" s="23">
        <v>-0.45399049973954669</v>
      </c>
      <c r="BG9" s="23">
        <v>0.8910065241883679</v>
      </c>
      <c r="BH9" s="23">
        <v>0.30901699437494745</v>
      </c>
      <c r="BI9" s="23">
        <v>0.95105651629515353</v>
      </c>
      <c r="BJ9" s="23">
        <v>0.8910065241883679</v>
      </c>
      <c r="BK9" s="23">
        <v>0.45399049973954675</v>
      </c>
    </row>
    <row r="10" spans="2:63" ht="21.95" customHeight="1" x14ac:dyDescent="0.25">
      <c r="B10" s="70">
        <v>98.9</v>
      </c>
      <c r="C10" s="71"/>
      <c r="D10" s="71"/>
      <c r="E10" s="71"/>
      <c r="F10" s="56">
        <f>ROUND($AY$11,1)</f>
        <v>124.4</v>
      </c>
      <c r="G10" s="63"/>
      <c r="H10" s="63"/>
      <c r="I10" s="63"/>
      <c r="J10" s="1"/>
      <c r="K10" s="1"/>
      <c r="L10" s="31" t="s">
        <v>83</v>
      </c>
      <c r="M10" s="31"/>
      <c r="N10" s="31"/>
      <c r="O10" s="31"/>
      <c r="P10" s="31"/>
      <c r="Q10" s="3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23">
        <v>5.3280000000000003</v>
      </c>
      <c r="AD10" s="23">
        <v>0.72</v>
      </c>
      <c r="AE10" s="23">
        <v>7.4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3" t="s">
        <v>22</v>
      </c>
      <c r="AZ10" s="1"/>
      <c r="BA10" s="1"/>
      <c r="BB10" s="1"/>
      <c r="BC10" s="1"/>
      <c r="BD10" s="23">
        <v>-0.93819133592248416</v>
      </c>
      <c r="BE10" s="23">
        <v>0.34611705707749285</v>
      </c>
      <c r="BF10" s="23">
        <v>-0.41865973753742824</v>
      </c>
      <c r="BG10" s="23">
        <v>0.90814317382508125</v>
      </c>
      <c r="BH10" s="23">
        <v>0.34611705707749302</v>
      </c>
      <c r="BI10" s="23">
        <v>0.93819133592248416</v>
      </c>
      <c r="BJ10" s="23">
        <v>0.90814317382508125</v>
      </c>
      <c r="BK10" s="23">
        <v>0.41865973753742808</v>
      </c>
    </row>
    <row r="11" spans="2:63" ht="21.95" customHeight="1" x14ac:dyDescent="0.25">
      <c r="B11" s="71"/>
      <c r="C11" s="72"/>
      <c r="D11" s="72"/>
      <c r="E11" s="71"/>
      <c r="F11" s="63"/>
      <c r="G11" s="64"/>
      <c r="H11" s="64"/>
      <c r="I11" s="63"/>
      <c r="J11" s="1"/>
      <c r="K11" s="1"/>
      <c r="L11" s="31"/>
      <c r="M11" s="31"/>
      <c r="N11" s="31"/>
      <c r="O11" s="31"/>
      <c r="P11" s="31"/>
      <c r="Q11" s="3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3">
        <v>5.9148000000000014</v>
      </c>
      <c r="AD11" s="23">
        <v>0.63600000000000001</v>
      </c>
      <c r="AE11" s="23">
        <v>9.3000000000000007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23">
        <f>$AY$2+$AI$2*Q6+$AI$3*Q7+$AI$4*Q8</f>
        <v>124.37169811320756</v>
      </c>
      <c r="AZ11" s="1"/>
      <c r="BA11" s="1"/>
      <c r="BB11" s="1"/>
      <c r="BC11" s="1"/>
      <c r="BD11" s="23">
        <v>-0.92387953251128674</v>
      </c>
      <c r="BE11" s="23">
        <v>0.38268343236508989</v>
      </c>
      <c r="BF11" s="23">
        <v>-0.38268343236508973</v>
      </c>
      <c r="BG11" s="23">
        <v>0.92387953251128674</v>
      </c>
      <c r="BH11" s="23">
        <v>0.38268343236508984</v>
      </c>
      <c r="BI11" s="23">
        <v>0.92387953251128674</v>
      </c>
      <c r="BJ11" s="23">
        <v>0.92387953251128674</v>
      </c>
      <c r="BK11" s="23">
        <v>0.38268343236508978</v>
      </c>
    </row>
    <row r="12" spans="2:63" ht="21.95" customHeight="1" x14ac:dyDescent="0.25">
      <c r="B12" s="71"/>
      <c r="C12" s="71"/>
      <c r="D12" s="71"/>
      <c r="E12" s="71"/>
      <c r="F12" s="63"/>
      <c r="G12" s="63"/>
      <c r="H12" s="63"/>
      <c r="I12" s="6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23">
        <v>4.837299999999999</v>
      </c>
      <c r="AD12" s="23">
        <v>0.79299999999999993</v>
      </c>
      <c r="AE12" s="23">
        <v>6.1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23">
        <v>-0.90814317382508136</v>
      </c>
      <c r="BE12" s="23">
        <v>0.41865973753742797</v>
      </c>
      <c r="BF12" s="23">
        <v>-0.34611705707749291</v>
      </c>
      <c r="BG12" s="23">
        <v>0.93819133592248416</v>
      </c>
      <c r="BH12" s="23">
        <v>0.41865973753742813</v>
      </c>
      <c r="BI12" s="23">
        <v>0.90814317382508125</v>
      </c>
      <c r="BJ12" s="23">
        <v>0.93819133592248416</v>
      </c>
      <c r="BK12" s="23">
        <v>0.34611705707749296</v>
      </c>
    </row>
    <row r="13" spans="2:63" ht="21.95" customHeight="1" x14ac:dyDescent="0.25">
      <c r="B13" s="74" t="str">
        <f>IF(B10&lt;89.1,"Bottom Quartile",IF(B10&lt;100.9,"3rd Quartile",IF(B10&lt;110.8,"2nd Quartile","Top Quartile")))</f>
        <v>3rd Quartile</v>
      </c>
      <c r="C13" s="75"/>
      <c r="D13" s="75"/>
      <c r="E13" s="75"/>
      <c r="F13" s="44" t="str">
        <f>IF(F10&lt;89.1,"Bottom Quartile",IF(F10&lt;100.9,"3rd Quartile",IF(F10&lt;110.8,"2nd Quartile","Top Quartile")))</f>
        <v>Top Quartile</v>
      </c>
      <c r="G13" s="58"/>
      <c r="H13" s="58"/>
      <c r="I13" s="5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3">
        <v>3.8704000000000001</v>
      </c>
      <c r="AD13" s="23">
        <v>0.65599999999999992</v>
      </c>
      <c r="AE13" s="23">
        <v>5.9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23">
        <v>-0.89100652418836779</v>
      </c>
      <c r="BE13" s="23">
        <v>0.45399049973954686</v>
      </c>
      <c r="BF13" s="23">
        <v>-0.30901699437494734</v>
      </c>
      <c r="BG13" s="23">
        <v>0.95105651629515364</v>
      </c>
      <c r="BH13" s="23">
        <v>0.4539904997395468</v>
      </c>
      <c r="BI13" s="23">
        <v>0.89100652418836779</v>
      </c>
      <c r="BJ13" s="23">
        <v>0.95105651629515353</v>
      </c>
      <c r="BK13" s="23">
        <v>0.3090169943749474</v>
      </c>
    </row>
    <row r="14" spans="2:63" ht="21.95" customHeight="1" x14ac:dyDescent="0.25">
      <c r="B14" s="75"/>
      <c r="C14" s="75"/>
      <c r="D14" s="75"/>
      <c r="E14" s="75"/>
      <c r="F14" s="58"/>
      <c r="G14" s="58"/>
      <c r="H14" s="58"/>
      <c r="I14" s="58"/>
      <c r="J14" s="1"/>
      <c r="K14" s="1"/>
      <c r="L14" s="57" t="s">
        <v>81</v>
      </c>
      <c r="M14" s="58"/>
      <c r="N14" s="58"/>
      <c r="O14" s="58"/>
      <c r="P14" s="58"/>
      <c r="Q14" s="5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3">
        <v>4.8377999999999997</v>
      </c>
      <c r="AD14" s="23">
        <v>0.73299999999999998</v>
      </c>
      <c r="AE14" s="23">
        <v>6.6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23">
        <v>-0.87249600707279718</v>
      </c>
      <c r="BE14" s="23">
        <v>0.48862124149695485</v>
      </c>
      <c r="BF14" s="23">
        <v>-0.27144044986507421</v>
      </c>
      <c r="BG14" s="23">
        <v>0.96245523645364728</v>
      </c>
      <c r="BH14" s="23">
        <v>0.48862124149695496</v>
      </c>
      <c r="BI14" s="23">
        <v>0.87249600707279706</v>
      </c>
      <c r="BJ14" s="23">
        <v>0.96245523645364728</v>
      </c>
      <c r="BK14" s="2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58"/>
      <c r="M15" s="59"/>
      <c r="N15" s="59"/>
      <c r="O15" s="59"/>
      <c r="P15" s="59"/>
      <c r="Q15" s="5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3">
        <v>5.1120999999999999</v>
      </c>
      <c r="AD15" s="23">
        <v>0.76300000000000001</v>
      </c>
      <c r="AE15" s="23">
        <v>6.7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23">
        <v>-0.85264016435409218</v>
      </c>
      <c r="BE15" s="23">
        <v>0.52249856471594891</v>
      </c>
      <c r="BF15" s="23">
        <v>-0.23344536385590534</v>
      </c>
      <c r="BG15" s="23">
        <v>0.97236992039767667</v>
      </c>
      <c r="BH15" s="23">
        <v>0.52249856471594891</v>
      </c>
      <c r="BI15" s="23">
        <v>0.85264016435409218</v>
      </c>
      <c r="BJ15" s="23">
        <v>0.97236992039767656</v>
      </c>
      <c r="BK15" s="23">
        <v>0.23344536385590539</v>
      </c>
    </row>
    <row r="16" spans="2:63" ht="21.95" customHeight="1" x14ac:dyDescent="0.25">
      <c r="B16" s="47" t="s">
        <v>23</v>
      </c>
      <c r="C16" s="58"/>
      <c r="D16" s="58"/>
      <c r="E16" s="58"/>
      <c r="F16" s="58"/>
      <c r="G16" s="58"/>
      <c r="H16" s="58"/>
      <c r="I16" s="58"/>
      <c r="J16" s="1"/>
      <c r="K16" s="1"/>
      <c r="L16" s="58"/>
      <c r="M16" s="59"/>
      <c r="N16" s="59"/>
      <c r="O16" s="59"/>
      <c r="P16" s="59"/>
      <c r="Q16" s="5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23">
        <v>6.5620000000000003</v>
      </c>
      <c r="AD16" s="23">
        <v>0.77200000000000002</v>
      </c>
      <c r="AE16" s="23">
        <v>8.5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23">
        <v>-0.83146961230254535</v>
      </c>
      <c r="BE16" s="23">
        <v>0.55557023301960218</v>
      </c>
      <c r="BF16" s="23">
        <v>-0.19509032201612819</v>
      </c>
      <c r="BG16" s="23">
        <v>0.98078528040323043</v>
      </c>
      <c r="BH16" s="23">
        <v>0.55557023301960229</v>
      </c>
      <c r="BI16" s="23">
        <v>0.83146961230254524</v>
      </c>
      <c r="BJ16" s="23">
        <v>0.98078528040323043</v>
      </c>
      <c r="BK16" s="23">
        <v>0.19509032201612825</v>
      </c>
    </row>
    <row r="17" spans="2:63" ht="21.95" customHeight="1" x14ac:dyDescent="0.25">
      <c r="B17" s="58"/>
      <c r="C17" s="58"/>
      <c r="D17" s="58"/>
      <c r="E17" s="58"/>
      <c r="F17" s="58"/>
      <c r="G17" s="58"/>
      <c r="H17" s="58"/>
      <c r="I17" s="58"/>
      <c r="J17" s="1"/>
      <c r="K17" s="1"/>
      <c r="L17" s="58"/>
      <c r="M17" s="59"/>
      <c r="N17" s="59"/>
      <c r="O17" s="59"/>
      <c r="P17" s="59"/>
      <c r="Q17" s="5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3">
        <v>10.88</v>
      </c>
      <c r="AD17" s="23">
        <v>0.85</v>
      </c>
      <c r="AE17" s="23">
        <v>12.8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23">
        <v>-0.80901699437494734</v>
      </c>
      <c r="BE17" s="23">
        <v>0.58778525229247325</v>
      </c>
      <c r="BF17" s="23">
        <v>-0.15643446504023081</v>
      </c>
      <c r="BG17" s="23">
        <v>0.98768834059513777</v>
      </c>
      <c r="BH17" s="23">
        <v>0.58778525229247314</v>
      </c>
      <c r="BI17" s="23">
        <v>0.80901699437494745</v>
      </c>
      <c r="BJ17" s="23">
        <v>0.98768834059513777</v>
      </c>
      <c r="BK17" s="23">
        <v>0.15643446504023087</v>
      </c>
    </row>
    <row r="18" spans="2:63" ht="21.95" customHeight="1" x14ac:dyDescent="0.25">
      <c r="B18" s="39">
        <f>ROUND($AY$11-98.9,1)</f>
        <v>25.5</v>
      </c>
      <c r="C18" s="63"/>
      <c r="D18" s="63"/>
      <c r="E18" s="63"/>
      <c r="F18" s="63"/>
      <c r="G18" s="63"/>
      <c r="H18" s="63"/>
      <c r="I18" s="63"/>
      <c r="J18" s="1"/>
      <c r="K18" s="1"/>
      <c r="L18" s="58"/>
      <c r="M18" s="58"/>
      <c r="N18" s="58"/>
      <c r="O18" s="58"/>
      <c r="P18" s="58"/>
      <c r="Q18" s="5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3">
        <v>4.6647999999999996</v>
      </c>
      <c r="AD18" s="23">
        <v>0.68599999999999994</v>
      </c>
      <c r="AE18" s="23">
        <v>6.8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23">
        <v>-0.78531693088074506</v>
      </c>
      <c r="BE18" s="23">
        <v>0.61909394930983386</v>
      </c>
      <c r="BF18" s="23">
        <v>-0.11753739745783758</v>
      </c>
      <c r="BG18" s="23">
        <v>0.99306845695492629</v>
      </c>
      <c r="BH18" s="23">
        <v>0.61909394930983397</v>
      </c>
      <c r="BI18" s="23">
        <v>0.78531693088074495</v>
      </c>
      <c r="BJ18" s="23">
        <v>0.99306845695492629</v>
      </c>
      <c r="BK18" s="23">
        <v>0.11753739745783764</v>
      </c>
    </row>
    <row r="19" spans="2:63" ht="21.95" customHeight="1" x14ac:dyDescent="0.25">
      <c r="B19" s="63"/>
      <c r="C19" s="64"/>
      <c r="D19" s="64"/>
      <c r="E19" s="64"/>
      <c r="F19" s="64"/>
      <c r="G19" s="64"/>
      <c r="H19" s="64"/>
      <c r="I19" s="6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3">
        <v>0</v>
      </c>
      <c r="AD19" s="23">
        <v>0</v>
      </c>
      <c r="AE19" s="23">
        <v>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23">
        <v>-0.76040596560003093</v>
      </c>
      <c r="BE19" s="23">
        <v>0.64944804833018377</v>
      </c>
      <c r="BF19" s="23">
        <v>-7.8459095727844874E-2</v>
      </c>
      <c r="BG19" s="23">
        <v>0.99691733373312796</v>
      </c>
      <c r="BH19" s="23">
        <v>0.64944804833018366</v>
      </c>
      <c r="BI19" s="23">
        <v>0.76040596560003093</v>
      </c>
      <c r="BJ19" s="23">
        <v>0.99691733373312796</v>
      </c>
      <c r="BK19" s="23">
        <v>7.8459095727844944E-2</v>
      </c>
    </row>
    <row r="20" spans="2:63" ht="21.95" customHeight="1" x14ac:dyDescent="0.25">
      <c r="B20" s="63"/>
      <c r="C20" s="63"/>
      <c r="D20" s="63"/>
      <c r="E20" s="63"/>
      <c r="F20" s="63"/>
      <c r="G20" s="63"/>
      <c r="H20" s="63"/>
      <c r="I20" s="63"/>
      <c r="J20" s="1"/>
      <c r="K20" s="1"/>
      <c r="L20" s="67" t="s">
        <v>24</v>
      </c>
      <c r="M20" s="68"/>
      <c r="N20" s="68"/>
      <c r="O20" s="68"/>
      <c r="P20" s="68"/>
      <c r="Q20" s="6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3">
        <v>2.3182</v>
      </c>
      <c r="AD20" s="23">
        <v>0.34599999999999997</v>
      </c>
      <c r="AE20" s="23">
        <v>6.7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23">
        <v>-0.73432250943568567</v>
      </c>
      <c r="BE20" s="23">
        <v>0.67880074553294167</v>
      </c>
      <c r="BF20" s="23">
        <v>-3.9259815759068548E-2</v>
      </c>
      <c r="BG20" s="23">
        <v>0.9992290362407229</v>
      </c>
      <c r="BH20" s="23">
        <v>0.67880074553294178</v>
      </c>
      <c r="BI20" s="23">
        <v>0.73432250943568556</v>
      </c>
      <c r="BJ20" s="23">
        <v>0.9992290362407229</v>
      </c>
      <c r="BK20" s="2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68"/>
      <c r="M21" s="69"/>
      <c r="N21" s="69"/>
      <c r="O21" s="69"/>
      <c r="P21" s="69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3">
        <v>7.3224999999999998</v>
      </c>
      <c r="AD21" s="23">
        <v>0.72499999999999998</v>
      </c>
      <c r="AE21" s="23">
        <v>10.1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23">
        <v>-0.70710678118654746</v>
      </c>
      <c r="BE21" s="23">
        <v>0.70710678118654757</v>
      </c>
      <c r="BF21" s="23">
        <v>6.123233995736766E-17</v>
      </c>
      <c r="BG21" s="23">
        <v>1</v>
      </c>
      <c r="BH21" s="23">
        <v>0.70710678118654757</v>
      </c>
      <c r="BI21" s="23">
        <v>0.70710678118654746</v>
      </c>
      <c r="BJ21" s="23">
        <v>1</v>
      </c>
      <c r="BK21" s="23">
        <v>0</v>
      </c>
    </row>
    <row r="22" spans="2:63" ht="21.95" customHeight="1" x14ac:dyDescent="0.25">
      <c r="B22" s="12" t="s">
        <v>25</v>
      </c>
      <c r="C22" s="21"/>
      <c r="D22" s="12" t="s">
        <v>26</v>
      </c>
      <c r="E22" s="21"/>
      <c r="F22" s="42" t="s">
        <v>27</v>
      </c>
      <c r="G22" s="58"/>
      <c r="H22" s="42" t="s">
        <v>28</v>
      </c>
      <c r="I22" s="58"/>
      <c r="J22" s="1"/>
      <c r="K22" s="1"/>
      <c r="L22" s="68"/>
      <c r="M22" s="69"/>
      <c r="N22" s="69"/>
      <c r="O22" s="69"/>
      <c r="P22" s="69"/>
      <c r="Q22" s="6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3">
        <v>5.1427999999999994</v>
      </c>
      <c r="AD22" s="23">
        <v>0.59799999999999998</v>
      </c>
      <c r="AE22" s="23">
        <v>8.6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21"/>
      <c r="C23" s="58"/>
      <c r="D23" s="58"/>
      <c r="E23" s="58"/>
      <c r="F23" s="58"/>
      <c r="G23" s="58"/>
      <c r="H23" s="58"/>
      <c r="I23" s="58"/>
      <c r="J23" s="1"/>
      <c r="K23" s="1"/>
      <c r="L23" s="68"/>
      <c r="M23" s="68"/>
      <c r="N23" s="68"/>
      <c r="O23" s="68"/>
      <c r="P23" s="68"/>
      <c r="Q23" s="6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3">
        <v>7.2567000000000004</v>
      </c>
      <c r="AD23" s="23">
        <v>0.73299999999999998</v>
      </c>
      <c r="AE23" s="23">
        <v>9.9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66"/>
      <c r="D24" s="58"/>
      <c r="E24" s="58"/>
      <c r="F24" s="1"/>
      <c r="G24" s="73"/>
      <c r="H24" s="58"/>
      <c r="I24" s="5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3">
        <v>6.7595999999999989</v>
      </c>
      <c r="AD24" s="23">
        <v>0.78599999999999992</v>
      </c>
      <c r="AE24" s="23">
        <v>8.6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65"/>
      <c r="D25" s="65"/>
      <c r="E25" s="65"/>
      <c r="F25" s="65"/>
      <c r="G25" s="65"/>
      <c r="H25" s="65"/>
      <c r="I25" s="6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3">
        <v>8.4583999999999993</v>
      </c>
      <c r="AD25" s="23">
        <v>0.77599999999999991</v>
      </c>
      <c r="AE25" s="23">
        <v>10.9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65"/>
      <c r="C26" s="65"/>
      <c r="D26" s="65"/>
      <c r="E26" s="65"/>
      <c r="F26" s="65"/>
      <c r="G26" s="65"/>
      <c r="H26" s="65"/>
      <c r="I26" s="6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3">
        <v>4.4575999999999993</v>
      </c>
      <c r="AD26" s="23">
        <v>0.79599999999999993</v>
      </c>
      <c r="AE26" s="23">
        <v>5.6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3">
        <v>3.9</v>
      </c>
      <c r="AD27" s="23">
        <v>0.6</v>
      </c>
      <c r="AE27" s="23">
        <v>6.5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2:63" ht="21.9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3">
        <v>6.2883999999999993</v>
      </c>
      <c r="AD28" s="23">
        <v>0.79599999999999993</v>
      </c>
      <c r="AE28" s="23">
        <v>7.9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2:63" ht="21.9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3">
        <v>5.2212000000000014</v>
      </c>
      <c r="AD29" s="23">
        <v>0.68700000000000006</v>
      </c>
      <c r="AE29" s="23">
        <v>7.6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2:63" ht="21.9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3">
        <v>6.0593000000000004</v>
      </c>
      <c r="AD30" s="23">
        <v>0.76700000000000002</v>
      </c>
      <c r="AE30" s="23">
        <v>7.9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2:63" ht="21.9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3">
        <v>0</v>
      </c>
      <c r="AD31" s="23">
        <v>0</v>
      </c>
      <c r="AE31" s="23">
        <v>0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2:63" ht="21.9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3">
        <v>4.6196999999999999</v>
      </c>
      <c r="AD32" s="23">
        <v>0.78299999999999992</v>
      </c>
      <c r="AE32" s="23">
        <v>5.9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2:63" ht="21.9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3">
        <v>5.2080000000000011</v>
      </c>
      <c r="AD33" s="23">
        <v>0.74400000000000011</v>
      </c>
      <c r="AE33" s="23">
        <v>7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2:63" ht="21.9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3">
        <v>4.5503999999999998</v>
      </c>
      <c r="AD34" s="23">
        <v>0.63200000000000001</v>
      </c>
      <c r="AE34" s="23">
        <v>7.2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2:6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3">
        <v>4.2907999999999999</v>
      </c>
      <c r="AD35" s="23">
        <v>0.63100000000000001</v>
      </c>
      <c r="AE35" s="23">
        <v>6.8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2:6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3">
        <v>3.1364999999999998</v>
      </c>
      <c r="AD36" s="23">
        <v>0.69700000000000006</v>
      </c>
      <c r="AE36" s="23">
        <v>4.5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2:6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3">
        <v>11.056800000000001</v>
      </c>
      <c r="AD37" s="23">
        <v>0.81299999999999994</v>
      </c>
      <c r="AE37" s="23">
        <v>13.6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2:6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3">
        <v>5.4093999999999998</v>
      </c>
      <c r="AD38" s="23">
        <v>0.73099999999999998</v>
      </c>
      <c r="AE38" s="23">
        <v>7.4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2:6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3">
        <v>6.4447999999999999</v>
      </c>
      <c r="AD39" s="23">
        <v>0.84799999999999998</v>
      </c>
      <c r="AE39" s="23">
        <v>7.6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2:6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3">
        <v>5.2991999999999999</v>
      </c>
      <c r="AD40" s="23">
        <v>0.73599999999999999</v>
      </c>
      <c r="AE40" s="23">
        <v>7.2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2:6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3">
        <v>4.2107999999999999</v>
      </c>
      <c r="AD41" s="23">
        <v>0.63800000000000001</v>
      </c>
      <c r="AE41" s="23">
        <v>6.6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2:6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3">
        <v>4.5863999999999994</v>
      </c>
      <c r="AD42" s="23">
        <v>0.72799999999999998</v>
      </c>
      <c r="AE42" s="23">
        <v>6.3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2:6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3">
        <v>3.6684999999999999</v>
      </c>
      <c r="AD43" s="23">
        <v>0.66700000000000004</v>
      </c>
      <c r="AE43" s="23">
        <v>5.5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2:6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3">
        <v>5.2050000000000001</v>
      </c>
      <c r="AD44" s="23">
        <v>0.69400000000000006</v>
      </c>
      <c r="AE44" s="23">
        <v>7.5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2:6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3">
        <v>3.6539999999999999</v>
      </c>
      <c r="AD45" s="23">
        <v>0.63</v>
      </c>
      <c r="AE45" s="23">
        <v>5.8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2:6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3">
        <v>6.2310000000000008</v>
      </c>
      <c r="AD46" s="23">
        <v>0.67</v>
      </c>
      <c r="AE46" s="23">
        <v>9.3000000000000007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2:6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3">
        <v>2.3902999999999999</v>
      </c>
      <c r="AD47" s="23">
        <v>0.45100000000000001</v>
      </c>
      <c r="AE47" s="23">
        <v>5.3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2:6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3">
        <v>3.9216000000000002</v>
      </c>
      <c r="AD48" s="23">
        <v>0.68799999999999994</v>
      </c>
      <c r="AE48" s="23">
        <v>5.7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3">
        <v>2.286</v>
      </c>
      <c r="AD49" s="23">
        <v>0.76200000000000001</v>
      </c>
      <c r="AE49" s="23">
        <v>3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3">
        <v>4.1768999999999998</v>
      </c>
      <c r="AD50" s="23">
        <v>0.66299999999999992</v>
      </c>
      <c r="AE50" s="23">
        <v>6.3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3">
        <v>2.3660999999999999</v>
      </c>
      <c r="AD51" s="23">
        <v>0.71700000000000008</v>
      </c>
      <c r="AE51" s="23">
        <v>3.3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3">
        <v>6.7195</v>
      </c>
      <c r="AD52" s="23">
        <v>0.755</v>
      </c>
      <c r="AE52" s="23">
        <v>8.9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3">
        <v>8.6716000000000015</v>
      </c>
      <c r="AD53" s="23">
        <v>0.65200000000000002</v>
      </c>
      <c r="AE53" s="23">
        <v>13.3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3">
        <v>8.0379000000000005</v>
      </c>
      <c r="AD54" s="23">
        <v>0.68700000000000006</v>
      </c>
      <c r="AE54" s="23">
        <v>11.7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3">
        <v>3.8159999999999998</v>
      </c>
      <c r="AD55" s="23">
        <v>0.79500000000000004</v>
      </c>
      <c r="AE55" s="23">
        <v>4.8</v>
      </c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3">
        <v>7.0549999999999997</v>
      </c>
      <c r="AD56" s="23">
        <v>0.83</v>
      </c>
      <c r="AE56" s="23">
        <v>8.5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3">
        <v>7.2202999999999999</v>
      </c>
      <c r="AD57" s="23">
        <v>0.70099999999999996</v>
      </c>
      <c r="AE57" s="23">
        <v>10.3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3">
        <v>4.2702</v>
      </c>
      <c r="AD58" s="23">
        <v>0.64700000000000002</v>
      </c>
      <c r="AE58" s="23">
        <v>6.6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3">
        <v>7.4635999999999996</v>
      </c>
      <c r="AD59" s="23">
        <v>0.79400000000000004</v>
      </c>
      <c r="AE59" s="23">
        <v>9.4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3">
        <v>6.8040000000000012</v>
      </c>
      <c r="AD60" s="23">
        <v>0.81</v>
      </c>
      <c r="AE60" s="23">
        <v>8.4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3">
        <v>6.4698000000000002</v>
      </c>
      <c r="AD61" s="23">
        <v>0.52600000000000002</v>
      </c>
      <c r="AE61" s="23">
        <v>12.3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3">
        <v>4.9202999999999992</v>
      </c>
      <c r="AD62" s="23">
        <v>0.69299999999999995</v>
      </c>
      <c r="AE62" s="23">
        <v>7.1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3">
        <v>3.7985000000000002</v>
      </c>
      <c r="AD63" s="23">
        <v>0.53500000000000003</v>
      </c>
      <c r="AE63" s="23">
        <v>7.1</v>
      </c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3">
        <v>7.4250000000000007</v>
      </c>
      <c r="AD64" s="23">
        <v>0.75</v>
      </c>
      <c r="AE64" s="23">
        <v>9.9</v>
      </c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3">
        <v>2.9205000000000001</v>
      </c>
      <c r="AD65" s="23">
        <v>0.64900000000000002</v>
      </c>
      <c r="AE65" s="23">
        <v>4.5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3">
        <v>10.206</v>
      </c>
      <c r="AD66" s="23">
        <v>0.81</v>
      </c>
      <c r="AE66" s="23">
        <v>12.6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3">
        <v>4.0368999999999993</v>
      </c>
      <c r="AD67" s="23">
        <v>0.55299999999999994</v>
      </c>
      <c r="AE67" s="23">
        <v>7.3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3">
        <v>3.4397000000000002</v>
      </c>
      <c r="AD68" s="23">
        <v>0.64900000000000002</v>
      </c>
      <c r="AE68" s="23">
        <v>5.3</v>
      </c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3">
        <v>6.8338000000000001</v>
      </c>
      <c r="AD69" s="23">
        <v>0.72699999999999998</v>
      </c>
      <c r="AE69" s="23">
        <v>9.4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3">
        <v>2.9889000000000001</v>
      </c>
      <c r="AD70" s="23">
        <v>0.72900000000000009</v>
      </c>
      <c r="AE70" s="23">
        <v>4.0999999999999996</v>
      </c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3">
        <v>5.0523999999999996</v>
      </c>
      <c r="AD71" s="23">
        <v>0.74299999999999999</v>
      </c>
      <c r="AE71" s="23">
        <v>6.8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3">
        <v>4.2121000000000004</v>
      </c>
      <c r="AD72" s="23">
        <v>0.57700000000000007</v>
      </c>
      <c r="AE72" s="23">
        <v>7.3</v>
      </c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23">
        <v>6.0229999999999997</v>
      </c>
      <c r="AD73" s="23">
        <v>0.63400000000000001</v>
      </c>
      <c r="AE73" s="23">
        <v>9.5</v>
      </c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23">
        <v>6.8455999999999992</v>
      </c>
      <c r="AD74" s="23">
        <v>0.79599999999999993</v>
      </c>
      <c r="AE74" s="23">
        <v>8.6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23">
        <v>5.0273999999999992</v>
      </c>
      <c r="AD75" s="23">
        <v>0.79799999999999993</v>
      </c>
      <c r="AE75" s="23">
        <v>6.3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3">
        <v>8.5385999999999989</v>
      </c>
      <c r="AD76" s="23">
        <v>0.79799999999999993</v>
      </c>
      <c r="AE76" s="23">
        <v>10.7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3">
        <v>3.8502000000000001</v>
      </c>
      <c r="AD77" s="23">
        <v>0.71299999999999997</v>
      </c>
      <c r="AE77" s="23">
        <v>5.4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3">
        <v>5.9695999999999989</v>
      </c>
      <c r="AD78" s="23">
        <v>0.65599999999999992</v>
      </c>
      <c r="AE78" s="23">
        <v>9.1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3">
        <v>3.2031999999999998</v>
      </c>
      <c r="AD79" s="23">
        <v>0.72799999999999998</v>
      </c>
      <c r="AE79" s="23">
        <v>4.4000000000000004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3">
        <v>3.9843000000000011</v>
      </c>
      <c r="AD80" s="23">
        <v>0.69900000000000007</v>
      </c>
      <c r="AE80" s="23">
        <v>5.7</v>
      </c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3">
        <v>12.534700000000001</v>
      </c>
      <c r="AD81" s="23">
        <v>0.76900000000000002</v>
      </c>
      <c r="AE81" s="23">
        <v>16.3</v>
      </c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3">
        <v>6.0542999999999996</v>
      </c>
      <c r="AD82" s="23">
        <v>0.65099999999999991</v>
      </c>
      <c r="AE82" s="23">
        <v>9.3000000000000007</v>
      </c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3">
        <v>3.7839999999999998</v>
      </c>
      <c r="AD83" s="23">
        <v>0.68799999999999994</v>
      </c>
      <c r="AE83" s="23">
        <v>5.5</v>
      </c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3">
        <v>4.6500000000000004</v>
      </c>
      <c r="AD84" s="23">
        <v>0.75</v>
      </c>
      <c r="AE84" s="23">
        <v>6.2</v>
      </c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3">
        <v>5.5286</v>
      </c>
      <c r="AD85" s="23">
        <v>0.71799999999999997</v>
      </c>
      <c r="AE85" s="23">
        <v>7.7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3">
        <v>9.2720000000000002</v>
      </c>
      <c r="AD86" s="23">
        <v>0.61</v>
      </c>
      <c r="AE86" s="23">
        <v>15.2</v>
      </c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3">
        <v>8.01</v>
      </c>
      <c r="AD87" s="23">
        <v>0.89</v>
      </c>
      <c r="AE87" s="23">
        <v>9</v>
      </c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3">
        <v>4.1440000000000001</v>
      </c>
      <c r="AD88" s="23">
        <v>0.74</v>
      </c>
      <c r="AE88" s="23">
        <v>5.6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3">
        <v>6.1540000000000008</v>
      </c>
      <c r="AD89" s="23">
        <v>0.72400000000000009</v>
      </c>
      <c r="AE89" s="23">
        <v>8.5</v>
      </c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3">
        <v>4.266</v>
      </c>
      <c r="AD90" s="23">
        <v>0.71099999999999997</v>
      </c>
      <c r="AE90" s="23">
        <v>6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3">
        <v>4.8369</v>
      </c>
      <c r="AD91" s="23">
        <v>0.70099999999999996</v>
      </c>
      <c r="AE91" s="23">
        <v>6.9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3">
        <v>4.2272999999999996</v>
      </c>
      <c r="AD92" s="23">
        <v>0.67099999999999993</v>
      </c>
      <c r="AE92" s="23">
        <v>6.3</v>
      </c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3">
        <v>9.2185000000000006</v>
      </c>
      <c r="AD93" s="23">
        <v>0.89500000000000002</v>
      </c>
      <c r="AE93" s="23">
        <v>10.3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3">
        <v>3.6684999999999999</v>
      </c>
      <c r="AD94" s="23">
        <v>0.66700000000000004</v>
      </c>
      <c r="AE94" s="23">
        <v>5.5</v>
      </c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3">
        <v>8.4240000000000013</v>
      </c>
      <c r="AD95" s="23">
        <v>0.70200000000000007</v>
      </c>
      <c r="AE95" s="23">
        <v>12</v>
      </c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3">
        <v>4.1983999999999986</v>
      </c>
      <c r="AD96" s="23">
        <v>0.65599999999999992</v>
      </c>
      <c r="AE96" s="23">
        <v>6.4</v>
      </c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3">
        <v>12.655799999999999</v>
      </c>
      <c r="AD97" s="23">
        <v>0.71099999999999997</v>
      </c>
      <c r="AE97" s="23">
        <v>17.8</v>
      </c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3">
        <v>2.9704000000000002</v>
      </c>
      <c r="AD98" s="23">
        <v>0.63200000000000001</v>
      </c>
      <c r="AE98" s="23">
        <v>4.7</v>
      </c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3">
        <v>5.2055999999999996</v>
      </c>
      <c r="AD99" s="23">
        <v>0.72299999999999998</v>
      </c>
      <c r="AE99" s="23">
        <v>7.2</v>
      </c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3">
        <v>7.3747999999999996</v>
      </c>
      <c r="AD100" s="23">
        <v>0.71599999999999997</v>
      </c>
      <c r="AE100" s="23">
        <v>10.3</v>
      </c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3">
        <v>6.5799999999999992</v>
      </c>
      <c r="AD101" s="23">
        <v>0.65799999999999992</v>
      </c>
      <c r="AE101" s="23">
        <v>10</v>
      </c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23">
        <v>6.2389000000000001</v>
      </c>
      <c r="AD102" s="23">
        <v>0.70099999999999996</v>
      </c>
      <c r="AE102" s="23">
        <v>8.9</v>
      </c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23">
        <v>5.6313999999999993</v>
      </c>
      <c r="AD103" s="23">
        <v>0.7609999999999999</v>
      </c>
      <c r="AE103" s="23">
        <v>7.4</v>
      </c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23">
        <v>10.371600000000001</v>
      </c>
      <c r="AD104" s="23">
        <v>0.80400000000000005</v>
      </c>
      <c r="AE104" s="23">
        <v>12.9</v>
      </c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23">
        <v>5.0911999999999997</v>
      </c>
      <c r="AD105" s="23">
        <v>0.68799999999999994</v>
      </c>
      <c r="AE105" s="23">
        <v>7.4</v>
      </c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23">
        <v>2.9203999999999999</v>
      </c>
      <c r="AD106" s="23">
        <v>0.59599999999999997</v>
      </c>
      <c r="AE106" s="23">
        <v>4.9000000000000004</v>
      </c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23">
        <v>6.0544000000000002</v>
      </c>
      <c r="AD107" s="23">
        <v>0.68799999999999994</v>
      </c>
      <c r="AE107" s="23">
        <v>8.8000000000000007</v>
      </c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</sheetData>
  <sheetProtection algorithmName="SHA-512" hashValue="iMn9g+rpL3gufS8voCxovw3Hf5Kx4DaqXYIef4qk/v7q0GZwKm7YLaxDySN0uIbua1Ap1x24vNyVB9yQjaa15g==" saltValue="6GIkebiPMbMyVU3L3OGdAA==" spinCount="100000" sheet="1" objects="1" scenarios="1"/>
  <mergeCells count="29">
    <mergeCell ref="B1:Q2"/>
    <mergeCell ref="F13:I14"/>
    <mergeCell ref="B25:I26"/>
    <mergeCell ref="B16:I17"/>
    <mergeCell ref="C24:E24"/>
    <mergeCell ref="B6:C6"/>
    <mergeCell ref="L20:Q23"/>
    <mergeCell ref="B10:E12"/>
    <mergeCell ref="G24:I24"/>
    <mergeCell ref="D6:E6"/>
    <mergeCell ref="H6:I6"/>
    <mergeCell ref="F10:I12"/>
    <mergeCell ref="L14:Q18"/>
    <mergeCell ref="C23:E23"/>
    <mergeCell ref="F8:I9"/>
    <mergeCell ref="B13:E14"/>
    <mergeCell ref="B18:I20"/>
    <mergeCell ref="F22:G23"/>
    <mergeCell ref="H22:I23"/>
    <mergeCell ref="B8:E9"/>
    <mergeCell ref="F6:G6"/>
    <mergeCell ref="P4:P5"/>
    <mergeCell ref="Q4:Q5"/>
    <mergeCell ref="L10:Q11"/>
    <mergeCell ref="B4:J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L151"/>
  <sheetViews>
    <sheetView showGridLines="0" workbookViewId="0">
      <selection activeCell="L14" sqref="L14:Q18"/>
    </sheetView>
  </sheetViews>
  <sheetFormatPr defaultRowHeight="15" x14ac:dyDescent="0.25"/>
  <cols>
    <col min="1" max="1" width="2" style="24" customWidth="1"/>
    <col min="2" max="10" width="11" style="24" customWidth="1"/>
    <col min="11" max="11" width="3" style="24" customWidth="1"/>
    <col min="12" max="12" width="28" style="24" customWidth="1"/>
    <col min="13" max="14" width="13" style="24" customWidth="1"/>
    <col min="15" max="16" width="15" style="24" customWidth="1"/>
    <col min="17" max="17" width="13" style="24" customWidth="1"/>
    <col min="18" max="18" width="9" style="24"/>
    <col min="19" max="28" width="9" style="23"/>
    <col min="29" max="35" width="2" style="23" customWidth="1"/>
    <col min="36" max="50" width="9" style="23"/>
    <col min="51" max="63" width="2" style="23" customWidth="1"/>
    <col min="64" max="64" width="9" style="23"/>
    <col min="65" max="16384" width="9" style="24"/>
  </cols>
  <sheetData>
    <row r="1" spans="2:63" ht="21.95" customHeight="1" x14ac:dyDescent="0.25">
      <c r="B1" s="30" t="s">
        <v>36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2" t="s">
        <v>37</v>
      </c>
      <c r="AD1" s="22" t="s">
        <v>38</v>
      </c>
      <c r="AE1" s="22" t="s">
        <v>39</v>
      </c>
      <c r="AF1" s="22" t="s">
        <v>40</v>
      </c>
      <c r="AG1" s="22" t="s">
        <v>41</v>
      </c>
      <c r="AH1" s="22"/>
      <c r="AI1" s="2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2" t="s">
        <v>5</v>
      </c>
      <c r="AZ1" s="22" t="s">
        <v>6</v>
      </c>
      <c r="BA1" s="22" t="s">
        <v>7</v>
      </c>
      <c r="BB1" s="22" t="s">
        <v>8</v>
      </c>
      <c r="BC1" s="22" t="s">
        <v>9</v>
      </c>
      <c r="BD1" s="22">
        <v>-1</v>
      </c>
      <c r="BE1" s="22">
        <v>1.2246467991473532E-16</v>
      </c>
      <c r="BF1" s="22">
        <v>-0.70710678118654746</v>
      </c>
      <c r="BG1" s="22">
        <v>0.70710678118654757</v>
      </c>
      <c r="BH1" s="22">
        <v>6.123233995736766E-17</v>
      </c>
      <c r="BI1" s="22">
        <v>1</v>
      </c>
      <c r="BJ1" s="22">
        <v>0.70710678118654757</v>
      </c>
      <c r="BK1" s="22">
        <v>0.70710678118654746</v>
      </c>
    </row>
    <row r="2" spans="2:63" ht="21.95" customHeight="1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3">
        <v>0.72225840948531161</v>
      </c>
      <c r="AD2" s="23">
        <v>0.26518900999146738</v>
      </c>
      <c r="AE2" s="23">
        <v>8.463240288592877E-2</v>
      </c>
      <c r="AF2" s="23">
        <v>8.2131239171299286E-3</v>
      </c>
      <c r="AG2" s="23">
        <v>164.4724413574757</v>
      </c>
      <c r="AH2" s="1"/>
      <c r="AI2" s="23">
        <v>0.3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23">
        <v>99.7</v>
      </c>
      <c r="AZ2" s="23">
        <v>0</v>
      </c>
      <c r="BA2" s="23">
        <v>0</v>
      </c>
      <c r="BB2" s="23">
        <v>0</v>
      </c>
      <c r="BC2" s="23">
        <v>0</v>
      </c>
      <c r="BD2" s="23">
        <v>-0.9992290362407229</v>
      </c>
      <c r="BE2" s="23">
        <v>3.9259815759068506E-2</v>
      </c>
      <c r="BF2" s="23">
        <v>-0.67880074553294178</v>
      </c>
      <c r="BG2" s="23">
        <v>0.73432250943568544</v>
      </c>
      <c r="BH2" s="23">
        <v>3.9259815759068666E-2</v>
      </c>
      <c r="BI2" s="23">
        <v>0.9992290362407229</v>
      </c>
      <c r="BJ2" s="23">
        <v>0.73432250943568556</v>
      </c>
      <c r="BK2" s="23">
        <v>0.67880074553294167</v>
      </c>
    </row>
    <row r="3" spans="2:63" ht="21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3">
        <v>0.80748123220499168</v>
      </c>
      <c r="AD3" s="23">
        <v>0.24356486855744919</v>
      </c>
      <c r="AE3" s="23">
        <v>0.2</v>
      </c>
      <c r="AF3" s="23">
        <v>2.6033812341374991E-2</v>
      </c>
      <c r="AG3" s="23">
        <v>154.2598412244933</v>
      </c>
      <c r="AH3" s="1"/>
      <c r="AI3" s="23">
        <v>0.2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3" t="s">
        <v>10</v>
      </c>
      <c r="AZ3" s="2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-5.2556626555852352E-2</v>
      </c>
      <c r="BA3" s="2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0.71807924423775726</v>
      </c>
      <c r="BB3" s="2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-0.72</v>
      </c>
      <c r="BC3" s="2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8.8210688753420643E-17</v>
      </c>
      <c r="BD3" s="23">
        <v>-0.99691733373312796</v>
      </c>
      <c r="BE3" s="23">
        <v>7.8459095727845068E-2</v>
      </c>
      <c r="BF3" s="23">
        <v>-0.64944804833018355</v>
      </c>
      <c r="BG3" s="23">
        <v>0.76040596560003104</v>
      </c>
      <c r="BH3" s="23">
        <v>7.8459095727844999E-2</v>
      </c>
      <c r="BI3" s="23">
        <v>0.99691733373312796</v>
      </c>
      <c r="BJ3" s="23">
        <v>0.76040596560003093</v>
      </c>
      <c r="BK3" s="23">
        <v>0.64944804833018366</v>
      </c>
    </row>
    <row r="4" spans="2:63" ht="33.950000000000003" customHeight="1" x14ac:dyDescent="0.25">
      <c r="B4" s="33" t="s">
        <v>42</v>
      </c>
      <c r="C4" s="58"/>
      <c r="D4" s="58"/>
      <c r="E4" s="58"/>
      <c r="F4" s="58"/>
      <c r="G4" s="58"/>
      <c r="H4" s="58"/>
      <c r="I4" s="58"/>
      <c r="J4" s="58"/>
      <c r="K4" s="1"/>
      <c r="L4" s="36" t="s">
        <v>12</v>
      </c>
      <c r="M4" s="32" t="s">
        <v>13</v>
      </c>
      <c r="N4" s="37" t="s">
        <v>14</v>
      </c>
      <c r="O4" s="32" t="s">
        <v>15</v>
      </c>
      <c r="P4" s="32" t="s">
        <v>16</v>
      </c>
      <c r="Q4" s="32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3">
        <v>0.72610543448774745</v>
      </c>
      <c r="AD4" s="23">
        <v>0.25761822949633778</v>
      </c>
      <c r="AE4" s="23">
        <v>4.4554455445544559E-2</v>
      </c>
      <c r="AF4" s="23">
        <v>4.5904590459045908E-3</v>
      </c>
      <c r="AG4" s="23">
        <v>511.42857142857139</v>
      </c>
      <c r="AH4" s="1"/>
      <c r="AI4" s="23">
        <v>0.2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3">
        <v>95.8</v>
      </c>
      <c r="AZ4" s="1"/>
      <c r="BA4" s="1"/>
      <c r="BB4" s="1"/>
      <c r="BC4" s="1"/>
      <c r="BD4" s="23">
        <v>-0.99306845695492629</v>
      </c>
      <c r="BE4" s="23">
        <v>0.11753739745783755</v>
      </c>
      <c r="BF4" s="23">
        <v>-0.61909394930983408</v>
      </c>
      <c r="BG4" s="23">
        <v>0.78531693088074483</v>
      </c>
      <c r="BH4" s="23">
        <v>0.1175373974578377</v>
      </c>
      <c r="BI4" s="23">
        <v>0.99306845695492629</v>
      </c>
      <c r="BJ4" s="23">
        <v>0.78531693088074495</v>
      </c>
      <c r="BK4" s="23">
        <v>0.61909394930983397</v>
      </c>
    </row>
    <row r="5" spans="2:63" ht="21.95" customHeight="1" x14ac:dyDescent="0.25">
      <c r="B5" s="58"/>
      <c r="C5" s="59"/>
      <c r="D5" s="59"/>
      <c r="E5" s="59"/>
      <c r="F5" s="59"/>
      <c r="G5" s="59"/>
      <c r="H5" s="59"/>
      <c r="I5" s="59"/>
      <c r="J5" s="58"/>
      <c r="K5" s="1"/>
      <c r="L5" s="36"/>
      <c r="M5" s="32"/>
      <c r="N5" s="38"/>
      <c r="O5" s="32"/>
      <c r="P5" s="32"/>
      <c r="Q5" s="3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3">
        <v>0.75729550684845703</v>
      </c>
      <c r="AD5" s="23">
        <v>0.24312351709259439</v>
      </c>
      <c r="AE5" s="23">
        <v>6.1972016584331352E-2</v>
      </c>
      <c r="AF5" s="23">
        <v>1.0637156258855845E-2</v>
      </c>
      <c r="AG5" s="23">
        <v>277.81847725208638</v>
      </c>
      <c r="AH5" s="1"/>
      <c r="AI5" s="23">
        <v>0.15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3" t="s">
        <v>18</v>
      </c>
      <c r="AZ5" s="1"/>
      <c r="BA5" s="1"/>
      <c r="BB5" s="1"/>
      <c r="BC5" s="1"/>
      <c r="BD5" s="23">
        <v>-0.98768834059513766</v>
      </c>
      <c r="BE5" s="23">
        <v>0.15643446504023098</v>
      </c>
      <c r="BF5" s="23">
        <v>-0.58778525229247303</v>
      </c>
      <c r="BG5" s="23">
        <v>0.80901699437494745</v>
      </c>
      <c r="BH5" s="23">
        <v>0.15643446504023092</v>
      </c>
      <c r="BI5" s="23">
        <v>0.98768834059513777</v>
      </c>
      <c r="BJ5" s="23">
        <v>0.80901699437494745</v>
      </c>
      <c r="BK5" s="23">
        <v>0.58778525229247314</v>
      </c>
    </row>
    <row r="6" spans="2:63" ht="21.95" customHeight="1" x14ac:dyDescent="0.25">
      <c r="B6" s="58"/>
      <c r="C6" s="58"/>
      <c r="D6" s="58"/>
      <c r="E6" s="58"/>
      <c r="F6" s="58"/>
      <c r="G6" s="58"/>
      <c r="H6" s="58"/>
      <c r="I6" s="58"/>
      <c r="J6" s="21"/>
      <c r="K6" s="1"/>
      <c r="L6" s="25" t="s">
        <v>37</v>
      </c>
      <c r="M6" s="11">
        <v>0.7869355545813238</v>
      </c>
      <c r="N6" s="14">
        <v>0</v>
      </c>
      <c r="O6" s="8">
        <v>113.08411214953271</v>
      </c>
      <c r="P6" s="8">
        <f>100+((((COUNT($AC$2:$AC$107)+1)+1)/2-(1+COUNTIFS($AC$2:$AC$107,"&lt;&gt;",$AC$2:$AC$107,"&gt;"&amp;N6)))/(COUNT($AC$2:$AC$107)+1)*50)</f>
        <v>75.233644859813083</v>
      </c>
      <c r="Q6" s="8">
        <f>P6-O6</f>
        <v>-37.850467289719631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3">
        <v>0.82397759206342835</v>
      </c>
      <c r="AD6" s="23">
        <v>0.20427448140698801</v>
      </c>
      <c r="AE6" s="23">
        <v>1.1442323354201292E-2</v>
      </c>
      <c r="AF6" s="23">
        <v>-5.8621256725731995E-3</v>
      </c>
      <c r="AG6" s="23">
        <v>22.715262616736801</v>
      </c>
      <c r="AH6" s="1"/>
      <c r="AI6" s="23">
        <v>0.15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3">
        <v>100.1</v>
      </c>
      <c r="AZ6" s="1"/>
      <c r="BA6" s="1"/>
      <c r="BB6" s="1"/>
      <c r="BC6" s="1"/>
      <c r="BD6" s="23">
        <v>-0.98078528040323043</v>
      </c>
      <c r="BE6" s="23">
        <v>0.19509032201612816</v>
      </c>
      <c r="BF6" s="23">
        <v>-0.55557023301960229</v>
      </c>
      <c r="BG6" s="23">
        <v>0.83146961230254512</v>
      </c>
      <c r="BH6" s="23">
        <v>0.19509032201612833</v>
      </c>
      <c r="BI6" s="23">
        <v>0.98078528040323043</v>
      </c>
      <c r="BJ6" s="23">
        <v>0.83146961230254524</v>
      </c>
      <c r="BK6" s="2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25" t="s">
        <v>38</v>
      </c>
      <c r="M7" s="11">
        <v>0.2016659359929856</v>
      </c>
      <c r="N7" s="14">
        <v>0</v>
      </c>
      <c r="O7" s="8">
        <v>116.35514018691589</v>
      </c>
      <c r="P7" s="8">
        <f>100+((((COUNT($AD$2:$AD$107)+1)+1)/2-(1+COUNTIFS($AD$2:$AD$107,"&lt;&gt;",$AD$2:$AD$107,"&lt;"&amp;N7)))/(COUNT($AD$2:$AD$107)+1)*50)</f>
        <v>124.76635514018692</v>
      </c>
      <c r="Q7" s="8">
        <f>P7-O7</f>
        <v>8.4112149532710276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3">
        <v>0.78494019733031606</v>
      </c>
      <c r="AD7" s="23">
        <v>0.19530680602128991</v>
      </c>
      <c r="AE7" s="23">
        <v>9.8277150086844733E-2</v>
      </c>
      <c r="AF7" s="23">
        <v>-4.5039461456077276E-2</v>
      </c>
      <c r="AG7" s="23">
        <v>344.35502471169679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23" t="s">
        <v>19</v>
      </c>
      <c r="AZ7" s="1"/>
      <c r="BA7" s="1"/>
      <c r="BB7" s="1"/>
      <c r="BC7" s="1"/>
      <c r="BD7" s="23">
        <v>-0.97236992039767656</v>
      </c>
      <c r="BE7" s="23">
        <v>0.23344536385590553</v>
      </c>
      <c r="BF7" s="23">
        <v>-0.5224985647159488</v>
      </c>
      <c r="BG7" s="23">
        <v>0.85264016435409229</v>
      </c>
      <c r="BH7" s="23">
        <v>0.23344536385590547</v>
      </c>
      <c r="BI7" s="23">
        <v>0.97236992039767656</v>
      </c>
      <c r="BJ7" s="23">
        <v>0.85264016435409218</v>
      </c>
      <c r="BK7" s="23">
        <v>0.5224985647159488</v>
      </c>
    </row>
    <row r="8" spans="2:63" ht="21.95" customHeight="1" x14ac:dyDescent="0.25">
      <c r="B8" s="43" t="s">
        <v>20</v>
      </c>
      <c r="C8" s="58"/>
      <c r="D8" s="58"/>
      <c r="E8" s="58"/>
      <c r="F8" s="60" t="s">
        <v>21</v>
      </c>
      <c r="G8" s="58"/>
      <c r="H8" s="58"/>
      <c r="I8" s="58"/>
      <c r="J8" s="1"/>
      <c r="K8" s="1"/>
      <c r="L8" s="25" t="s">
        <v>43</v>
      </c>
      <c r="M8" s="11">
        <v>6.1596143545795408E-2</v>
      </c>
      <c r="N8" s="14">
        <v>0</v>
      </c>
      <c r="O8" s="8">
        <v>94.859813084112147</v>
      </c>
      <c r="P8" s="8">
        <f>100+((((COUNT($AE$2:$AE$107)+1)+1)/2-(1+COUNTIFS($AE$2:$AE$107,"&lt;&gt;",$AE$2:$AE$107,"&gt;"&amp;MIN(N8,20%))))/(COUNT($AE$2:$AE$107)+1)*50)</f>
        <v>79.90654205607477</v>
      </c>
      <c r="Q8" s="8">
        <f>P8-O8</f>
        <v>-14.953271028037378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3">
        <v>0.80266739248775176</v>
      </c>
      <c r="AD8" s="23">
        <v>0.20150607875158771</v>
      </c>
      <c r="AE8" s="23">
        <v>4.0770525528333643E-2</v>
      </c>
      <c r="AF8" s="23">
        <v>-3.067140452590238E-2</v>
      </c>
      <c r="AG8" s="23">
        <v>336.32596685082871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23">
        <v>105.2</v>
      </c>
      <c r="AZ8" s="1"/>
      <c r="BA8" s="1"/>
      <c r="BB8" s="1"/>
      <c r="BC8" s="1"/>
      <c r="BD8" s="23">
        <v>-0.96245523645364728</v>
      </c>
      <c r="BE8" s="23">
        <v>0.27144044986507415</v>
      </c>
      <c r="BF8" s="23">
        <v>-0.48862124149695507</v>
      </c>
      <c r="BG8" s="23">
        <v>0.87249600707279706</v>
      </c>
      <c r="BH8" s="23">
        <v>0.27144044986507432</v>
      </c>
      <c r="BI8" s="23">
        <v>0.96245523645364728</v>
      </c>
      <c r="BJ8" s="23">
        <v>0.87249600707279718</v>
      </c>
      <c r="BK8" s="23">
        <v>0.48862124149695491</v>
      </c>
    </row>
    <row r="9" spans="2:63" ht="21.95" customHeight="1" x14ac:dyDescent="0.25">
      <c r="B9" s="58"/>
      <c r="C9" s="58"/>
      <c r="D9" s="58"/>
      <c r="E9" s="58"/>
      <c r="F9" s="58"/>
      <c r="G9" s="58"/>
      <c r="H9" s="58"/>
      <c r="I9" s="58"/>
      <c r="J9" s="1"/>
      <c r="K9" s="1"/>
      <c r="L9" s="25" t="s">
        <v>44</v>
      </c>
      <c r="M9" s="11">
        <v>-1.8121763970719518E-2</v>
      </c>
      <c r="N9" s="14">
        <v>0</v>
      </c>
      <c r="O9" s="8">
        <v>86.915887850467286</v>
      </c>
      <c r="P9" s="8">
        <f>100+((((COUNT($AF$2:$AF$107)+1)+1)/2-(1+COUNTIFS($AF$2:$AF$107,"&lt;&gt;",$AF$2:$AF$107,"&gt;"&amp;MIN(N9,5%))))/(COUNT($AF$2:$AF$107)+1)*50)</f>
        <v>97.196261682242991</v>
      </c>
      <c r="Q9" s="8">
        <f>P9-O9</f>
        <v>10.280373831775705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3">
        <v>0.81236673773987211</v>
      </c>
      <c r="AD9" s="23">
        <v>0.22874200426439231</v>
      </c>
      <c r="AE9" s="23">
        <v>0.14693844795762778</v>
      </c>
      <c r="AF9" s="23">
        <v>0.05</v>
      </c>
      <c r="AG9" s="23">
        <v>158.87850467289721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23">
        <v>-0.95105651629515353</v>
      </c>
      <c r="BE9" s="23">
        <v>0.30901699437494751</v>
      </c>
      <c r="BF9" s="23">
        <v>-0.45399049973954669</v>
      </c>
      <c r="BG9" s="23">
        <v>0.8910065241883679</v>
      </c>
      <c r="BH9" s="23">
        <v>0.30901699437494745</v>
      </c>
      <c r="BI9" s="23">
        <v>0.95105651629515353</v>
      </c>
      <c r="BJ9" s="23">
        <v>0.8910065241883679</v>
      </c>
      <c r="BK9" s="23">
        <v>0.45399049973954675</v>
      </c>
    </row>
    <row r="10" spans="2:63" ht="21.95" customHeight="1" x14ac:dyDescent="0.25">
      <c r="B10" s="52">
        <v>99.7</v>
      </c>
      <c r="C10" s="76"/>
      <c r="D10" s="76"/>
      <c r="E10" s="76"/>
      <c r="F10" s="56">
        <f>ROUND($AY$11,1)</f>
        <v>86.5</v>
      </c>
      <c r="G10" s="63"/>
      <c r="H10" s="63"/>
      <c r="I10" s="63"/>
      <c r="J10" s="1"/>
      <c r="K10" s="1"/>
      <c r="L10" s="25" t="s">
        <v>45</v>
      </c>
      <c r="M10" s="27">
        <v>238.96285914505961</v>
      </c>
      <c r="N10" s="28">
        <v>0</v>
      </c>
      <c r="O10" s="8">
        <v>89.252336448598129</v>
      </c>
      <c r="P10" s="8">
        <f>100+((((COUNT($AG$2:$AG$107)+1)+1)/2-(1+COUNTIFS($AG$2:$AG$107,"&lt;&gt;",$AG$2:$AG$107,"&gt;"&amp;N10)))/(COUNT($AG$2:$AG$107)+1)*50)</f>
        <v>75.233644859813083</v>
      </c>
      <c r="Q10" s="8">
        <f>P10-O10</f>
        <v>-14.018691588785046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23">
        <v>0.76142401967757167</v>
      </c>
      <c r="AD10" s="23">
        <v>0.20123817193604079</v>
      </c>
      <c r="AE10" s="23">
        <v>9.9431599727801023E-2</v>
      </c>
      <c r="AF10" s="23">
        <v>3.4543132359954667E-2</v>
      </c>
      <c r="AG10" s="23">
        <v>192.53457354530721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3" t="s">
        <v>22</v>
      </c>
      <c r="AZ10" s="1"/>
      <c r="BA10" s="1"/>
      <c r="BB10" s="1"/>
      <c r="BC10" s="1"/>
      <c r="BD10" s="23">
        <v>-0.93819133592248416</v>
      </c>
      <c r="BE10" s="23">
        <v>0.34611705707749285</v>
      </c>
      <c r="BF10" s="23">
        <v>-0.41865973753742824</v>
      </c>
      <c r="BG10" s="23">
        <v>0.90814317382508125</v>
      </c>
      <c r="BH10" s="23">
        <v>0.34611705707749302</v>
      </c>
      <c r="BI10" s="23">
        <v>0.93819133592248416</v>
      </c>
      <c r="BJ10" s="23">
        <v>0.90814317382508125</v>
      </c>
      <c r="BK10" s="23">
        <v>0.41865973753742808</v>
      </c>
    </row>
    <row r="11" spans="2:63" ht="21.95" customHeight="1" x14ac:dyDescent="0.25">
      <c r="B11" s="76"/>
      <c r="C11" s="77"/>
      <c r="D11" s="77"/>
      <c r="E11" s="76"/>
      <c r="F11" s="63"/>
      <c r="G11" s="64"/>
      <c r="H11" s="64"/>
      <c r="I11" s="6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3">
        <v>0.81295108259823567</v>
      </c>
      <c r="AD11" s="23">
        <v>0.22103047313552529</v>
      </c>
      <c r="AE11" s="23">
        <v>3.7022848008495458E-2</v>
      </c>
      <c r="AF11" s="23">
        <v>0.05</v>
      </c>
      <c r="AG11" s="23">
        <v>353.25275895753992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23">
        <f>$AY$2+$AI$2*Q6+$AI$3*Q7+$AI$4*Q8+$AI$5*Q9+$AI$6*Q10</f>
        <v>86.475700934579436</v>
      </c>
      <c r="AZ11" s="1"/>
      <c r="BA11" s="1"/>
      <c r="BB11" s="1"/>
      <c r="BC11" s="1"/>
      <c r="BD11" s="23">
        <v>-0.92387953251128674</v>
      </c>
      <c r="BE11" s="23">
        <v>0.38268343236508989</v>
      </c>
      <c r="BF11" s="23">
        <v>-0.38268343236508973</v>
      </c>
      <c r="BG11" s="23">
        <v>0.92387953251128674</v>
      </c>
      <c r="BH11" s="23">
        <v>0.38268343236508984</v>
      </c>
      <c r="BI11" s="23">
        <v>0.92387953251128674</v>
      </c>
      <c r="BJ11" s="23">
        <v>0.92387953251128674</v>
      </c>
      <c r="BK11" s="23">
        <v>0.38268343236508978</v>
      </c>
    </row>
    <row r="12" spans="2:63" ht="21.95" customHeight="1" x14ac:dyDescent="0.25">
      <c r="B12" s="76"/>
      <c r="C12" s="76"/>
      <c r="D12" s="76"/>
      <c r="E12" s="76"/>
      <c r="F12" s="63"/>
      <c r="G12" s="63"/>
      <c r="H12" s="63"/>
      <c r="I12" s="6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23">
        <v>0.75851975747438849</v>
      </c>
      <c r="AD12" s="23">
        <v>0.2485887518293958</v>
      </c>
      <c r="AE12" s="23">
        <v>5.6692755368252051E-2</v>
      </c>
      <c r="AF12" s="23">
        <v>4.0136463977523573E-2</v>
      </c>
      <c r="AG12" s="23">
        <v>353.88127853881281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23">
        <v>-0.90814317382508136</v>
      </c>
      <c r="BE12" s="23">
        <v>0.41865973753742797</v>
      </c>
      <c r="BF12" s="23">
        <v>-0.34611705707749291</v>
      </c>
      <c r="BG12" s="23">
        <v>0.93819133592248416</v>
      </c>
      <c r="BH12" s="23">
        <v>0.41865973753742813</v>
      </c>
      <c r="BI12" s="23">
        <v>0.90814317382508125</v>
      </c>
      <c r="BJ12" s="23">
        <v>0.93819133592248416</v>
      </c>
      <c r="BK12" s="23">
        <v>0.34611705707749296</v>
      </c>
    </row>
    <row r="13" spans="2:63" ht="21.95" customHeight="1" x14ac:dyDescent="0.25">
      <c r="B13" s="61" t="str">
        <f>IF(B10&lt;95.8,"Bottom Quartile",IF(B10&lt;100.1,"3rd Quartile",IF(B10&lt;105.2,"2nd Quartile","Top Quartile")))</f>
        <v>3rd Quartile</v>
      </c>
      <c r="C13" s="78"/>
      <c r="D13" s="78"/>
      <c r="E13" s="78"/>
      <c r="F13" s="44" t="str">
        <f>IF(F10&lt;95.8,"Bottom Quartile",IF(F10&lt;100.1,"3rd Quartile",IF(F10&lt;105.2,"2nd Quartile","Top Quartile")))</f>
        <v>Bottom Quartile</v>
      </c>
      <c r="G13" s="58"/>
      <c r="H13" s="58"/>
      <c r="I13" s="5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3">
        <v>0.76659431382948617</v>
      </c>
      <c r="AD13" s="23">
        <v>0.22996924458292589</v>
      </c>
      <c r="AE13" s="23">
        <v>0.2</v>
      </c>
      <c r="AF13" s="23">
        <v>3.2439687323651441E-2</v>
      </c>
      <c r="AG13" s="23">
        <v>420.32329356720493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23">
        <v>-0.89100652418836779</v>
      </c>
      <c r="BE13" s="23">
        <v>0.45399049973954686</v>
      </c>
      <c r="BF13" s="23">
        <v>-0.30901699437494734</v>
      </c>
      <c r="BG13" s="23">
        <v>0.95105651629515364</v>
      </c>
      <c r="BH13" s="23">
        <v>0.4539904997395468</v>
      </c>
      <c r="BI13" s="23">
        <v>0.89100652418836779</v>
      </c>
      <c r="BJ13" s="23">
        <v>0.95105651629515353</v>
      </c>
      <c r="BK13" s="23">
        <v>0.3090169943749474</v>
      </c>
    </row>
    <row r="14" spans="2:63" ht="21.95" customHeight="1" x14ac:dyDescent="0.25">
      <c r="B14" s="78"/>
      <c r="C14" s="78"/>
      <c r="D14" s="78"/>
      <c r="E14" s="78"/>
      <c r="F14" s="58"/>
      <c r="G14" s="58"/>
      <c r="H14" s="58"/>
      <c r="I14" s="58"/>
      <c r="J14" s="1"/>
      <c r="K14" s="1"/>
      <c r="L14" s="57" t="s">
        <v>81</v>
      </c>
      <c r="M14" s="58"/>
      <c r="N14" s="58"/>
      <c r="O14" s="58"/>
      <c r="P14" s="58"/>
      <c r="Q14" s="5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3">
        <v>0.71433527491898197</v>
      </c>
      <c r="AD14" s="23">
        <v>0.25066516472397821</v>
      </c>
      <c r="AE14" s="23">
        <v>-1.3267589895215967E-2</v>
      </c>
      <c r="AF14" s="23">
        <v>-4.0330260190947882E-2</v>
      </c>
      <c r="AG14" s="23">
        <v>524.02631375657052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23">
        <v>-0.87249600707279718</v>
      </c>
      <c r="BE14" s="23">
        <v>0.48862124149695485</v>
      </c>
      <c r="BF14" s="23">
        <v>-0.27144044986507421</v>
      </c>
      <c r="BG14" s="23">
        <v>0.96245523645364728</v>
      </c>
      <c r="BH14" s="23">
        <v>0.48862124149695496</v>
      </c>
      <c r="BI14" s="23">
        <v>0.87249600707279706</v>
      </c>
      <c r="BJ14" s="23">
        <v>0.96245523645364728</v>
      </c>
      <c r="BK14" s="2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58"/>
      <c r="M15" s="59"/>
      <c r="N15" s="59"/>
      <c r="O15" s="59"/>
      <c r="P15" s="59"/>
      <c r="Q15" s="5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3">
        <v>0.67856838538264064</v>
      </c>
      <c r="AD15" s="23">
        <v>0.30136803262247158</v>
      </c>
      <c r="AE15" s="23">
        <v>9.1201642641265498E-2</v>
      </c>
      <c r="AF15" s="23">
        <v>-6.3200785975031136E-3</v>
      </c>
      <c r="AG15" s="23">
        <v>287.9078014184397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23">
        <v>-0.85264016435409218</v>
      </c>
      <c r="BE15" s="23">
        <v>0.52249856471594891</v>
      </c>
      <c r="BF15" s="23">
        <v>-0.23344536385590534</v>
      </c>
      <c r="BG15" s="23">
        <v>0.97236992039767667</v>
      </c>
      <c r="BH15" s="23">
        <v>0.52249856471594891</v>
      </c>
      <c r="BI15" s="23">
        <v>0.85264016435409218</v>
      </c>
      <c r="BJ15" s="23">
        <v>0.97236992039767656</v>
      </c>
      <c r="BK15" s="23">
        <v>0.23344536385590539</v>
      </c>
    </row>
    <row r="16" spans="2:63" ht="21.95" customHeight="1" x14ac:dyDescent="0.25">
      <c r="B16" s="47" t="s">
        <v>23</v>
      </c>
      <c r="C16" s="58"/>
      <c r="D16" s="58"/>
      <c r="E16" s="58"/>
      <c r="F16" s="58"/>
      <c r="G16" s="58"/>
      <c r="H16" s="58"/>
      <c r="I16" s="58"/>
      <c r="J16" s="1"/>
      <c r="K16" s="1"/>
      <c r="L16" s="58"/>
      <c r="M16" s="59"/>
      <c r="N16" s="59"/>
      <c r="O16" s="59"/>
      <c r="P16" s="59"/>
      <c r="Q16" s="5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23">
        <v>0.76897495478758515</v>
      </c>
      <c r="AD16" s="23">
        <v>0.2370083029489515</v>
      </c>
      <c r="AE16" s="23">
        <v>4.3824240818608425E-2</v>
      </c>
      <c r="AF16" s="23">
        <v>3.8121046996399358E-2</v>
      </c>
      <c r="AG16" s="23">
        <v>274.7243739401805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23">
        <v>-0.83146961230254535</v>
      </c>
      <c r="BE16" s="23">
        <v>0.55557023301960218</v>
      </c>
      <c r="BF16" s="23">
        <v>-0.19509032201612819</v>
      </c>
      <c r="BG16" s="23">
        <v>0.98078528040323043</v>
      </c>
      <c r="BH16" s="23">
        <v>0.55557023301960229</v>
      </c>
      <c r="BI16" s="23">
        <v>0.83146961230254524</v>
      </c>
      <c r="BJ16" s="23">
        <v>0.98078528040323043</v>
      </c>
      <c r="BK16" s="23">
        <v>0.19509032201612825</v>
      </c>
    </row>
    <row r="17" spans="2:63" ht="21.95" customHeight="1" x14ac:dyDescent="0.25">
      <c r="B17" s="58"/>
      <c r="C17" s="58"/>
      <c r="D17" s="58"/>
      <c r="E17" s="58"/>
      <c r="F17" s="58"/>
      <c r="G17" s="58"/>
      <c r="H17" s="58"/>
      <c r="I17" s="58"/>
      <c r="J17" s="1"/>
      <c r="K17" s="1"/>
      <c r="L17" s="58"/>
      <c r="M17" s="59"/>
      <c r="N17" s="59"/>
      <c r="O17" s="59"/>
      <c r="P17" s="59"/>
      <c r="Q17" s="5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3">
        <v>0.77506324087943013</v>
      </c>
      <c r="AD17" s="23">
        <v>0.21959358253626191</v>
      </c>
      <c r="AE17" s="23">
        <v>1.4917153467155322E-2</v>
      </c>
      <c r="AF17" s="23">
        <v>-3.1158469018345698E-2</v>
      </c>
      <c r="AG17" s="23">
        <v>358.65261382799332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23">
        <v>-0.80901699437494734</v>
      </c>
      <c r="BE17" s="23">
        <v>0.58778525229247325</v>
      </c>
      <c r="BF17" s="23">
        <v>-0.15643446504023081</v>
      </c>
      <c r="BG17" s="23">
        <v>0.98768834059513777</v>
      </c>
      <c r="BH17" s="23">
        <v>0.58778525229247314</v>
      </c>
      <c r="BI17" s="23">
        <v>0.80901699437494745</v>
      </c>
      <c r="BJ17" s="23">
        <v>0.98768834059513777</v>
      </c>
      <c r="BK17" s="23">
        <v>0.15643446504023087</v>
      </c>
    </row>
    <row r="18" spans="2:63" ht="21.95" customHeight="1" x14ac:dyDescent="0.25">
      <c r="B18" s="39">
        <f>ROUND($AY$11-99.7,1)</f>
        <v>-13.2</v>
      </c>
      <c r="C18" s="63"/>
      <c r="D18" s="63"/>
      <c r="E18" s="63"/>
      <c r="F18" s="63"/>
      <c r="G18" s="63"/>
      <c r="H18" s="63"/>
      <c r="I18" s="63"/>
      <c r="J18" s="1"/>
      <c r="K18" s="1"/>
      <c r="L18" s="58"/>
      <c r="M18" s="58"/>
      <c r="N18" s="58"/>
      <c r="O18" s="58"/>
      <c r="P18" s="58"/>
      <c r="Q18" s="5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3">
        <v>0.77048104740897017</v>
      </c>
      <c r="AD18" s="23">
        <v>0.25702437421006119</v>
      </c>
      <c r="AE18" s="23">
        <v>-1.6586561959479475E-2</v>
      </c>
      <c r="AF18" s="23">
        <v>1.3866764974849779E-2</v>
      </c>
      <c r="AG18" s="23">
        <v>406.05627019680497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23">
        <v>-0.78531693088074506</v>
      </c>
      <c r="BE18" s="23">
        <v>0.61909394930983386</v>
      </c>
      <c r="BF18" s="23">
        <v>-0.11753739745783758</v>
      </c>
      <c r="BG18" s="23">
        <v>0.99306845695492629</v>
      </c>
      <c r="BH18" s="23">
        <v>0.61909394930983397</v>
      </c>
      <c r="BI18" s="23">
        <v>0.78531693088074495</v>
      </c>
      <c r="BJ18" s="23">
        <v>0.99306845695492629</v>
      </c>
      <c r="BK18" s="23">
        <v>0.11753739745783764</v>
      </c>
    </row>
    <row r="19" spans="2:63" ht="21.95" customHeight="1" x14ac:dyDescent="0.25">
      <c r="B19" s="63"/>
      <c r="C19" s="64"/>
      <c r="D19" s="64"/>
      <c r="E19" s="64"/>
      <c r="F19" s="64"/>
      <c r="G19" s="64"/>
      <c r="H19" s="64"/>
      <c r="I19" s="6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3">
        <v>0.76918261491683049</v>
      </c>
      <c r="AD19" s="23">
        <v>0.29672688248971563</v>
      </c>
      <c r="AE19" s="23">
        <v>2.3099308839578031E-2</v>
      </c>
      <c r="AF19" s="23">
        <v>-1.6915241906147689E-2</v>
      </c>
      <c r="AG19" s="23">
        <v>399.85272459499271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23">
        <v>-0.76040596560003093</v>
      </c>
      <c r="BE19" s="23">
        <v>0.64944804833018377</v>
      </c>
      <c r="BF19" s="23">
        <v>-7.8459095727844874E-2</v>
      </c>
      <c r="BG19" s="23">
        <v>0.99691733373312796</v>
      </c>
      <c r="BH19" s="23">
        <v>0.64944804833018366</v>
      </c>
      <c r="BI19" s="23">
        <v>0.76040596560003093</v>
      </c>
      <c r="BJ19" s="23">
        <v>0.99691733373312796</v>
      </c>
      <c r="BK19" s="23">
        <v>7.8459095727844944E-2</v>
      </c>
    </row>
    <row r="20" spans="2:63" ht="21.95" customHeight="1" x14ac:dyDescent="0.25">
      <c r="B20" s="63"/>
      <c r="C20" s="63"/>
      <c r="D20" s="63"/>
      <c r="E20" s="63"/>
      <c r="F20" s="63"/>
      <c r="G20" s="63"/>
      <c r="H20" s="63"/>
      <c r="I20" s="63"/>
      <c r="J20" s="1"/>
      <c r="K20" s="1"/>
      <c r="L20" s="67" t="s">
        <v>24</v>
      </c>
      <c r="M20" s="68"/>
      <c r="N20" s="68"/>
      <c r="O20" s="68"/>
      <c r="P20" s="68"/>
      <c r="Q20" s="6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3">
        <v>0.68740864311598671</v>
      </c>
      <c r="AD20" s="23">
        <v>0.29707767597882201</v>
      </c>
      <c r="AE20" s="23">
        <v>0.2</v>
      </c>
      <c r="AF20" s="23">
        <v>9.8853914070784771E-3</v>
      </c>
      <c r="AG20" s="23">
        <v>428.51049885631193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23">
        <v>-0.73432250943568567</v>
      </c>
      <c r="BE20" s="23">
        <v>0.67880074553294167</v>
      </c>
      <c r="BF20" s="23">
        <v>-3.9259815759068548E-2</v>
      </c>
      <c r="BG20" s="23">
        <v>0.9992290362407229</v>
      </c>
      <c r="BH20" s="23">
        <v>0.67880074553294178</v>
      </c>
      <c r="BI20" s="23">
        <v>0.73432250943568556</v>
      </c>
      <c r="BJ20" s="23">
        <v>0.9992290362407229</v>
      </c>
      <c r="BK20" s="2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68"/>
      <c r="M21" s="69"/>
      <c r="N21" s="69"/>
      <c r="O21" s="69"/>
      <c r="P21" s="69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3">
        <v>0.70898846310326313</v>
      </c>
      <c r="AD21" s="23">
        <v>0.2437812877779251</v>
      </c>
      <c r="AE21" s="23">
        <v>4.1957271966386538E-2</v>
      </c>
      <c r="AF21" s="23">
        <v>2.6973983488682324E-2</v>
      </c>
      <c r="AG21" s="23">
        <v>492.69020295415112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23">
        <v>-0.70710678118654746</v>
      </c>
      <c r="BE21" s="23">
        <v>0.70710678118654757</v>
      </c>
      <c r="BF21" s="23">
        <v>6.123233995736766E-17</v>
      </c>
      <c r="BG21" s="23">
        <v>1</v>
      </c>
      <c r="BH21" s="23">
        <v>0.70710678118654757</v>
      </c>
      <c r="BI21" s="23">
        <v>0.70710678118654746</v>
      </c>
      <c r="BJ21" s="23">
        <v>1</v>
      </c>
      <c r="BK21" s="23">
        <v>0</v>
      </c>
    </row>
    <row r="22" spans="2:63" ht="21.95" customHeight="1" x14ac:dyDescent="0.25">
      <c r="B22" s="12" t="s">
        <v>25</v>
      </c>
      <c r="C22" s="21"/>
      <c r="D22" s="12" t="s">
        <v>26</v>
      </c>
      <c r="E22" s="21"/>
      <c r="F22" s="42" t="s">
        <v>27</v>
      </c>
      <c r="G22" s="58"/>
      <c r="H22" s="42" t="s">
        <v>28</v>
      </c>
      <c r="I22" s="58"/>
      <c r="J22" s="1"/>
      <c r="K22" s="1"/>
      <c r="L22" s="68"/>
      <c r="M22" s="69"/>
      <c r="N22" s="69"/>
      <c r="O22" s="69"/>
      <c r="P22" s="69"/>
      <c r="Q22" s="6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3">
        <v>0.73162393162393169</v>
      </c>
      <c r="AD22" s="23">
        <v>0.23961789844142789</v>
      </c>
      <c r="AE22" s="23">
        <v>0.12175389532560926</v>
      </c>
      <c r="AF22" s="23">
        <v>6.6919696364362768E-3</v>
      </c>
      <c r="AG22" s="23">
        <v>444.09199048374307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21"/>
      <c r="C23" s="58"/>
      <c r="D23" s="58"/>
      <c r="E23" s="58"/>
      <c r="F23" s="58"/>
      <c r="G23" s="58"/>
      <c r="H23" s="58"/>
      <c r="I23" s="58"/>
      <c r="J23" s="1"/>
      <c r="K23" s="1"/>
      <c r="L23" s="68"/>
      <c r="M23" s="68"/>
      <c r="N23" s="68"/>
      <c r="O23" s="68"/>
      <c r="P23" s="68"/>
      <c r="Q23" s="6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3">
        <v>0.73711100517534334</v>
      </c>
      <c r="AD23" s="23">
        <v>0.25856029047472617</v>
      </c>
      <c r="AE23" s="23">
        <v>3.9800474465876971E-2</v>
      </c>
      <c r="AF23" s="23">
        <v>4.3310670178716211E-2</v>
      </c>
      <c r="AG23" s="23">
        <v>450.63323901190051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66"/>
      <c r="D24" s="58"/>
      <c r="E24" s="58"/>
      <c r="F24" s="1"/>
      <c r="G24" s="73"/>
      <c r="H24" s="58"/>
      <c r="I24" s="5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3">
        <v>0.77251093587229691</v>
      </c>
      <c r="AD24" s="23">
        <v>0.2115893932022295</v>
      </c>
      <c r="AE24" s="23">
        <v>-2.8424676104821126E-4</v>
      </c>
      <c r="AF24" s="23">
        <v>1.4275719182158073E-3</v>
      </c>
      <c r="AG24" s="23">
        <v>536.99256505576204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65"/>
      <c r="D25" s="65"/>
      <c r="E25" s="65"/>
      <c r="F25" s="65"/>
      <c r="G25" s="65"/>
      <c r="H25" s="65"/>
      <c r="I25" s="6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3">
        <v>0.76137346479847789</v>
      </c>
      <c r="AD25" s="23">
        <v>0.23810759384189581</v>
      </c>
      <c r="AE25" s="23">
        <v>5.4998240056318197E-2</v>
      </c>
      <c r="AF25" s="23">
        <v>-1.7423442449841609E-2</v>
      </c>
      <c r="AG25" s="23">
        <v>848.00550206327375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65"/>
      <c r="C26" s="65"/>
      <c r="D26" s="65"/>
      <c r="E26" s="65"/>
      <c r="F26" s="65"/>
      <c r="G26" s="65"/>
      <c r="H26" s="65"/>
      <c r="I26" s="6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3">
        <v>0.63762472621075683</v>
      </c>
      <c r="AD26" s="23">
        <v>0.35101809037073101</v>
      </c>
      <c r="AE26" s="23">
        <v>4.5874533960123198E-2</v>
      </c>
      <c r="AF26" s="23">
        <v>8.9155454692818928E-4</v>
      </c>
      <c r="AG26" s="23">
        <v>378.49779086892488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3">
        <v>0.82862208214320887</v>
      </c>
      <c r="AD27" s="23">
        <v>0.21057815424012599</v>
      </c>
      <c r="AE27" s="23">
        <v>6.3471882640586799E-2</v>
      </c>
      <c r="AF27" s="23">
        <v>7.0415647921760385E-3</v>
      </c>
      <c r="AG27" s="23">
        <v>125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2:63" ht="21.9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3">
        <v>0.72928966636469983</v>
      </c>
      <c r="AD28" s="23">
        <v>0.2629882917546858</v>
      </c>
      <c r="AE28" s="23">
        <v>3.0370050709927272E-2</v>
      </c>
      <c r="AF28" s="23">
        <v>-4.1702447767984763E-2</v>
      </c>
      <c r="AG28" s="23">
        <v>483.5216473197558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2:63" ht="21.9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3">
        <v>0.77128515532998132</v>
      </c>
      <c r="AD29" s="23">
        <v>0.2203150818704577</v>
      </c>
      <c r="AE29" s="23">
        <v>0.11980844425911072</v>
      </c>
      <c r="AF29" s="23">
        <v>4.3814349328772095E-2</v>
      </c>
      <c r="AG29" s="23">
        <v>542.69343072374625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2:63" ht="21.9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3">
        <v>0.77797183210873344</v>
      </c>
      <c r="AD30" s="23">
        <v>0.1839610548050408</v>
      </c>
      <c r="AE30" s="23">
        <v>0.1084008436498321</v>
      </c>
      <c r="AF30" s="23">
        <v>3.5002355971793318E-2</v>
      </c>
      <c r="AG30" s="23">
        <v>203.50804758572431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2:63" ht="21.9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3">
        <v>0.76638088135614879</v>
      </c>
      <c r="AD31" s="23">
        <v>0.24624080109954569</v>
      </c>
      <c r="AE31" s="23">
        <v>0.1967902463684075</v>
      </c>
      <c r="AF31" s="23">
        <v>-1.9640808740292656E-2</v>
      </c>
      <c r="AG31" s="23">
        <v>456.28381338287812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2:63" ht="21.9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3">
        <v>0.73621895333031762</v>
      </c>
      <c r="AD32" s="23">
        <v>0.23002793744048361</v>
      </c>
      <c r="AE32" s="23">
        <v>0.12579841859354129</v>
      </c>
      <c r="AF32" s="23">
        <v>1.8765946034745031E-3</v>
      </c>
      <c r="AG32" s="23">
        <v>87.268461209515891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2:63" ht="21.9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3">
        <v>0.76382572682529926</v>
      </c>
      <c r="AD33" s="23">
        <v>0.2477794321071167</v>
      </c>
      <c r="AE33" s="23">
        <v>0.16383059414960774</v>
      </c>
      <c r="AF33" s="23">
        <v>-9.8378984400153534E-3</v>
      </c>
      <c r="AG33" s="23">
        <v>398.65269468689058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2:63" ht="21.9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3">
        <v>0.76755019105429612</v>
      </c>
      <c r="AD34" s="23">
        <v>0.20737821527139391</v>
      </c>
      <c r="AE34" s="23">
        <v>0.14028520170011433</v>
      </c>
      <c r="AF34" s="23">
        <v>-8.0567212310768844E-4</v>
      </c>
      <c r="AG34" s="23">
        <v>494.72919722885041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2:6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3">
        <v>0.67258509659613619</v>
      </c>
      <c r="AD35" s="23">
        <v>0.23238270469181241</v>
      </c>
      <c r="AE35" s="23">
        <v>1.8445079774970028E-3</v>
      </c>
      <c r="AF35" s="23">
        <v>-2.4900857696209533E-3</v>
      </c>
      <c r="AG35" s="23">
        <v>298.2332155477032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2:6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3">
        <v>0.80721830424506336</v>
      </c>
      <c r="AD36" s="23">
        <v>0.1742978572512765</v>
      </c>
      <c r="AE36" s="23">
        <v>3.7626809111893797E-2</v>
      </c>
      <c r="AF36" s="23">
        <v>-8.73019747466314E-2</v>
      </c>
      <c r="AG36" s="23">
        <v>86.994042553191491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2:6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3">
        <v>0.7219919059966492</v>
      </c>
      <c r="AD37" s="23">
        <v>0.22559931159660729</v>
      </c>
      <c r="AE37" s="23">
        <v>0.17625847745351284</v>
      </c>
      <c r="AF37" s="23">
        <v>-3.3231883154033637E-2</v>
      </c>
      <c r="AG37" s="23">
        <v>170.21627970459869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2:6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3">
        <v>0.74730399300495476</v>
      </c>
      <c r="AD38" s="23">
        <v>0.2011075488195862</v>
      </c>
      <c r="AE38" s="23">
        <v>7.3616018845700834E-2</v>
      </c>
      <c r="AF38" s="23">
        <v>-1.0306242638398116E-2</v>
      </c>
      <c r="AG38" s="23">
        <v>137.7371749824315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2:6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3">
        <v>0.74264668831876246</v>
      </c>
      <c r="AD39" s="23">
        <v>0.1625430834686499</v>
      </c>
      <c r="AE39" s="23">
        <v>7.9723352040805426E-2</v>
      </c>
      <c r="AF39" s="23">
        <v>4.9238039954699279E-3</v>
      </c>
      <c r="AG39" s="23">
        <v>122.210184804213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2:6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3">
        <v>0.69512195121951215</v>
      </c>
      <c r="AD40" s="23">
        <v>0.25316695027415392</v>
      </c>
      <c r="AE40" s="23">
        <v>9.122839449117294E-2</v>
      </c>
      <c r="AF40" s="23">
        <v>2.2275626213143544E-2</v>
      </c>
      <c r="AG40" s="23">
        <v>526.59176029962543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2:6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3">
        <v>0.7345001288288987</v>
      </c>
      <c r="AD41" s="23">
        <v>0.23184905977842621</v>
      </c>
      <c r="AE41" s="23">
        <v>0.11478640313937134</v>
      </c>
      <c r="AF41" s="23">
        <v>7.6552182253501241E-3</v>
      </c>
      <c r="AG41" s="23">
        <v>663.64811235537695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2:6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3">
        <v>0.76758910788307466</v>
      </c>
      <c r="AD42" s="23">
        <v>0.22065233085754479</v>
      </c>
      <c r="AE42" s="23">
        <v>8.5957385985999443E-3</v>
      </c>
      <c r="AF42" s="23">
        <v>-3.6081586195632426E-2</v>
      </c>
      <c r="AG42" s="23">
        <v>239.47505913867789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2:6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3">
        <v>0.75293282319069299</v>
      </c>
      <c r="AD43" s="23">
        <v>0.27993293673413128</v>
      </c>
      <c r="AE43" s="23">
        <v>2.8637026410131654E-2</v>
      </c>
      <c r="AF43" s="23">
        <v>-3.1790890026189823E-2</v>
      </c>
      <c r="AG43" s="23">
        <v>1256.7624798711761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2:6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3">
        <v>0.70525665187969411</v>
      </c>
      <c r="AD44" s="23">
        <v>0.24088994092008101</v>
      </c>
      <c r="AE44" s="23">
        <v>0.12138657030435242</v>
      </c>
      <c r="AF44" s="23">
        <v>3.5934704095392345E-2</v>
      </c>
      <c r="AG44" s="23">
        <v>385.57468728675423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2:6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3">
        <v>0.73702282231135885</v>
      </c>
      <c r="AD45" s="23">
        <v>0.24501111598363601</v>
      </c>
      <c r="AE45" s="23">
        <v>0.1050611027701415</v>
      </c>
      <c r="AF45" s="23">
        <v>1.9655909634681636E-2</v>
      </c>
      <c r="AG45" s="23">
        <v>255.17603249830739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2:6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3">
        <v>0.77014531085826687</v>
      </c>
      <c r="AD46" s="23">
        <v>0.21988142552850909</v>
      </c>
      <c r="AE46" s="23">
        <v>0.14123021196421445</v>
      </c>
      <c r="AF46" s="23">
        <v>-1.2154601922559407E-2</v>
      </c>
      <c r="AG46" s="23">
        <v>346.62401869123897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2:6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3">
        <v>0.74695602746935807</v>
      </c>
      <c r="AD47" s="23">
        <v>0.22298758557527151</v>
      </c>
      <c r="AE47" s="23">
        <v>6.8347382993274572E-2</v>
      </c>
      <c r="AF47" s="23">
        <v>9.9921145957288845E-3</v>
      </c>
      <c r="AG47" s="23">
        <v>197.1410903080066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2:6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3">
        <v>0.63247780779621765</v>
      </c>
      <c r="AD48" s="23">
        <v>0.20667695870320349</v>
      </c>
      <c r="AE48" s="23">
        <v>0.2</v>
      </c>
      <c r="AF48" s="23">
        <v>5.3742802303262957E-3</v>
      </c>
      <c r="AG48" s="23">
        <v>272.3247232472325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3">
        <v>0.74059809177831104</v>
      </c>
      <c r="AD49" s="23">
        <v>0.24331395520701299</v>
      </c>
      <c r="AE49" s="23">
        <v>2.5302155196511873E-2</v>
      </c>
      <c r="AF49" s="23">
        <v>-3.3054354187263275E-2</v>
      </c>
      <c r="AG49" s="23">
        <v>8.5257548845470694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3">
        <v>0.79533352696291992</v>
      </c>
      <c r="AD50" s="23">
        <v>0.13738019169329069</v>
      </c>
      <c r="AE50" s="23">
        <v>-1.1238042165877217E-2</v>
      </c>
      <c r="AF50" s="23">
        <v>4.0679855112844804E-2</v>
      </c>
      <c r="AG50" s="23">
        <v>309.32203389830511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3">
        <v>0.71652152221964893</v>
      </c>
      <c r="AD51" s="23">
        <v>0.22685803277368319</v>
      </c>
      <c r="AE51" s="23">
        <v>9.2934403417857817E-2</v>
      </c>
      <c r="AF51" s="23">
        <v>-2.1418824748780093E-2</v>
      </c>
      <c r="AG51" s="23">
        <v>500.60173802340319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3">
        <v>0.74178663713547432</v>
      </c>
      <c r="AD52" s="23">
        <v>0.26052048726467331</v>
      </c>
      <c r="AE52" s="23">
        <v>0.15113678717853155</v>
      </c>
      <c r="AF52" s="23">
        <v>-9.6906448005963479E-3</v>
      </c>
      <c r="AG52" s="23">
        <v>367.04119850187271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3">
        <v>0.76742672125331624</v>
      </c>
      <c r="AD53" s="23">
        <v>0.2130325640052089</v>
      </c>
      <c r="AE53" s="23">
        <v>-4.3034937842274263E-3</v>
      </c>
      <c r="AF53" s="23">
        <v>-2.2742953924259333E-3</v>
      </c>
      <c r="AG53" s="23">
        <v>294.51873628257988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3">
        <v>0.747803626293157</v>
      </c>
      <c r="AD54" s="23">
        <v>0.1949088248000331</v>
      </c>
      <c r="AE54" s="23">
        <v>6.398525015017846E-2</v>
      </c>
      <c r="AF54" s="23">
        <v>3.0339779628124609E-2</v>
      </c>
      <c r="AG54" s="23">
        <v>137.9733981954646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3">
        <v>0.78218630361563468</v>
      </c>
      <c r="AD55" s="23">
        <v>0.2171844630905409</v>
      </c>
      <c r="AE55" s="23">
        <v>9.7122815674235793E-2</v>
      </c>
      <c r="AF55" s="23">
        <v>2.9866239187485932E-2</v>
      </c>
      <c r="AG55" s="23">
        <v>123.8638121357595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3">
        <v>0.68816947374812021</v>
      </c>
      <c r="AD56" s="23">
        <v>0.30767173117483881</v>
      </c>
      <c r="AE56" s="23">
        <v>0.11872227683797149</v>
      </c>
      <c r="AF56" s="23">
        <v>-2.6314415854609884E-2</v>
      </c>
      <c r="AG56" s="23">
        <v>984.69051300140609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3">
        <v>0.75912338289245029</v>
      </c>
      <c r="AD57" s="23">
        <v>0.27196369955589877</v>
      </c>
      <c r="AE57" s="23">
        <v>-6.798756798756799E-3</v>
      </c>
      <c r="AF57" s="23">
        <v>-6.021756021756022E-3</v>
      </c>
      <c r="AG57" s="23">
        <v>418.93939393939388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3">
        <v>0.75081536906051827</v>
      </c>
      <c r="AD58" s="23">
        <v>0.22092118726607399</v>
      </c>
      <c r="AE58" s="23">
        <v>0.10904802107891061</v>
      </c>
      <c r="AF58" s="23">
        <v>3.2138631012184504E-2</v>
      </c>
      <c r="AG58" s="23">
        <v>512.91182102438665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3">
        <v>0.8022719647668024</v>
      </c>
      <c r="AD59" s="23">
        <v>0.21953578799867801</v>
      </c>
      <c r="AE59" s="23">
        <v>-6.5070211105591495E-3</v>
      </c>
      <c r="AF59" s="23">
        <v>-7.2060412791948469E-2</v>
      </c>
      <c r="AG59" s="23">
        <v>308.75433930301881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3">
        <v>0.7904961692812843</v>
      </c>
      <c r="AD60" s="23">
        <v>0.1966435607442539</v>
      </c>
      <c r="AE60" s="23">
        <v>4.931192660550459E-2</v>
      </c>
      <c r="AF60" s="23">
        <v>-4.7782874617737003E-2</v>
      </c>
      <c r="AG60" s="23">
        <v>408.24575586095392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3">
        <v>0.8026153470388907</v>
      </c>
      <c r="AD61" s="23">
        <v>0.24363001496361081</v>
      </c>
      <c r="AE61" s="23">
        <v>0.12000692690074742</v>
      </c>
      <c r="AF61" s="23">
        <v>0.05</v>
      </c>
      <c r="AG61" s="23">
        <v>468.15885481245272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3">
        <v>0.86244924468628836</v>
      </c>
      <c r="AD62" s="23">
        <v>0.2040108674650622</v>
      </c>
      <c r="AE62" s="23">
        <v>-1.7616071941974167E-3</v>
      </c>
      <c r="AF62" s="23">
        <v>-2.3740327328076738E-2</v>
      </c>
      <c r="AG62" s="23">
        <v>301.18715580009382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3">
        <v>0.76837905689694563</v>
      </c>
      <c r="AD63" s="23">
        <v>0.27148622522200672</v>
      </c>
      <c r="AE63" s="23">
        <v>0.18869338903498495</v>
      </c>
      <c r="AF63" s="23">
        <v>2.9382415092106496E-3</v>
      </c>
      <c r="AG63" s="23">
        <v>640.87965659422673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3">
        <v>0.76280597639940961</v>
      </c>
      <c r="AD64" s="23">
        <v>0.2010780515248774</v>
      </c>
      <c r="AE64" s="23">
        <v>0.11127361637552817</v>
      </c>
      <c r="AF64" s="23">
        <v>-2.2455980248074492E-3</v>
      </c>
      <c r="AG64" s="23">
        <v>548.1678801955627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3">
        <v>0.77583391649171907</v>
      </c>
      <c r="AD65" s="23">
        <v>0.225099136925589</v>
      </c>
      <c r="AE65" s="23">
        <v>0.16578887107854365</v>
      </c>
      <c r="AF65" s="23">
        <v>1.8319212273872225E-2</v>
      </c>
      <c r="AG65" s="23">
        <v>465.85998271391531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3">
        <v>0.74555445876246029</v>
      </c>
      <c r="AD66" s="23">
        <v>0.22915581658657791</v>
      </c>
      <c r="AE66" s="23">
        <v>7.0965880179572713E-2</v>
      </c>
      <c r="AF66" s="23">
        <v>-3.2075219264714253E-2</v>
      </c>
      <c r="AG66" s="23">
        <v>459.0721783045521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3">
        <v>0.71784917816139426</v>
      </c>
      <c r="AD67" s="23">
        <v>0.27942512596018831</v>
      </c>
      <c r="AE67" s="23">
        <v>4.3627533076536586E-2</v>
      </c>
      <c r="AF67" s="23">
        <v>-1.3816781108692005E-2</v>
      </c>
      <c r="AG67" s="23">
        <v>759.29682217714674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3">
        <v>0.80192642522618052</v>
      </c>
      <c r="AD68" s="23">
        <v>0.23233694852450831</v>
      </c>
      <c r="AE68" s="23">
        <v>8.3840629751586335E-2</v>
      </c>
      <c r="AF68" s="23">
        <v>4.066000315250641E-2</v>
      </c>
      <c r="AG68" s="23">
        <v>440.48877020647558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3">
        <v>0.81006233257664695</v>
      </c>
      <c r="AD69" s="23">
        <v>0.21784989445418909</v>
      </c>
      <c r="AE69" s="23">
        <v>4.8427086490800868E-3</v>
      </c>
      <c r="AF69" s="23">
        <v>-6.6723909110767829E-3</v>
      </c>
      <c r="AG69" s="23">
        <v>408.31637302246787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3">
        <v>0.74720231330357001</v>
      </c>
      <c r="AD70" s="23">
        <v>0.26684131525799443</v>
      </c>
      <c r="AE70" s="23">
        <v>0.13288146623736941</v>
      </c>
      <c r="AF70" s="23">
        <v>-2.5715966018852739E-2</v>
      </c>
      <c r="AG70" s="23">
        <v>281.66726559142057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3">
        <v>0.79714371919943683</v>
      </c>
      <c r="AD71" s="23">
        <v>0.19712360454591171</v>
      </c>
      <c r="AE71" s="23">
        <v>2.7008241485453277E-2</v>
      </c>
      <c r="AF71" s="23">
        <v>1.2709760699036839E-2</v>
      </c>
      <c r="AG71" s="23">
        <v>238.46153846153851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3">
        <v>0.75823343202697568</v>
      </c>
      <c r="AD72" s="23">
        <v>0.27828649037311931</v>
      </c>
      <c r="AE72" s="23">
        <v>5.7124934577665848E-2</v>
      </c>
      <c r="AF72" s="23">
        <v>3.8711019351279324E-2</v>
      </c>
      <c r="AG72" s="23">
        <v>229.0353062349302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23">
        <v>0.76117635448534493</v>
      </c>
      <c r="AD73" s="23">
        <v>0.27060100661205949</v>
      </c>
      <c r="AE73" s="23">
        <v>0.2</v>
      </c>
      <c r="AF73" s="23">
        <v>1.1028694124536404E-2</v>
      </c>
      <c r="AG73" s="23">
        <v>474.73937449879708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23">
        <v>0.76925752599702346</v>
      </c>
      <c r="AD74" s="23">
        <v>0.2388461978712389</v>
      </c>
      <c r="AE74" s="23">
        <v>9.0163130223327129E-2</v>
      </c>
      <c r="AF74" s="23">
        <v>1.6836513107954549E-3</v>
      </c>
      <c r="AG74" s="23">
        <v>430.08852073697778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23">
        <v>0.70150918049404198</v>
      </c>
      <c r="AD75" s="23">
        <v>0.26882915584378192</v>
      </c>
      <c r="AE75" s="23">
        <v>1.5079015941001424E-2</v>
      </c>
      <c r="AF75" s="23">
        <v>-7.5104583921910663E-3</v>
      </c>
      <c r="AG75" s="23">
        <v>449.10312075983722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3">
        <v>0.8000593751629782</v>
      </c>
      <c r="AD76" s="23">
        <v>0.18377524030883441</v>
      </c>
      <c r="AE76" s="23">
        <v>0.19145863247556677</v>
      </c>
      <c r="AF76" s="23">
        <v>2.3893343745962345E-2</v>
      </c>
      <c r="AG76" s="23">
        <v>62.271182363134493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3">
        <v>0.75195395809527632</v>
      </c>
      <c r="AD77" s="23">
        <v>0.19187729250831789</v>
      </c>
      <c r="AE77" s="23">
        <v>0.13553064853670993</v>
      </c>
      <c r="AF77" s="23">
        <v>0.05</v>
      </c>
      <c r="AG77" s="23">
        <v>102.7480335713861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3">
        <v>0.79291756680453007</v>
      </c>
      <c r="AD78" s="23">
        <v>0.2145834990105209</v>
      </c>
      <c r="AE78" s="23">
        <v>0.16083609092865719</v>
      </c>
      <c r="AF78" s="23">
        <v>1.5168810765118246E-2</v>
      </c>
      <c r="AG78" s="23">
        <v>214.45982498011139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3">
        <v>0.77099452437805749</v>
      </c>
      <c r="AD79" s="23">
        <v>0.2049116917881374</v>
      </c>
      <c r="AE79" s="23">
        <v>-5.4365042618755952E-2</v>
      </c>
      <c r="AF79" s="23">
        <v>-5.3729953420455313E-2</v>
      </c>
      <c r="AG79" s="23">
        <v>98.453296120637987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3">
        <v>0.76685727917750068</v>
      </c>
      <c r="AD80" s="23">
        <v>0.20799422266712181</v>
      </c>
      <c r="AE80" s="23">
        <v>0.13368023321680286</v>
      </c>
      <c r="AF80" s="23">
        <v>-2.2317313432915986E-2</v>
      </c>
      <c r="AG80" s="23">
        <v>422.43512059858449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3">
        <v>0.80720953985380761</v>
      </c>
      <c r="AD81" s="23">
        <v>0.1982824013346435</v>
      </c>
      <c r="AE81" s="23">
        <v>7.74224614168353E-2</v>
      </c>
      <c r="AF81" s="23">
        <v>3.8315891861086678E-3</v>
      </c>
      <c r="AG81" s="23">
        <v>162.51023622047239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3">
        <v>0.8109796235698119</v>
      </c>
      <c r="AD82" s="23">
        <v>0.22783818977834611</v>
      </c>
      <c r="AE82" s="23">
        <v>0.12000649114029632</v>
      </c>
      <c r="AF82" s="23">
        <v>3.2195560944686501E-2</v>
      </c>
      <c r="AG82" s="23">
        <v>549.96665268490688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3">
        <v>0.76797436045452883</v>
      </c>
      <c r="AD83" s="23">
        <v>0.2142820928183671</v>
      </c>
      <c r="AE83" s="23">
        <v>8.3195484138395115E-2</v>
      </c>
      <c r="AF83" s="23">
        <v>3.9715297785775136E-2</v>
      </c>
      <c r="AG83" s="23">
        <v>389.53290417642398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3">
        <v>0.77621310225099915</v>
      </c>
      <c r="AD84" s="23">
        <v>0.28914248151279121</v>
      </c>
      <c r="AE84" s="23">
        <v>0.13783006940913847</v>
      </c>
      <c r="AF84" s="23">
        <v>3.5923198103669528E-2</v>
      </c>
      <c r="AG84" s="23">
        <v>33.950617283950621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3">
        <v>0.74486596637102243</v>
      </c>
      <c r="AD85" s="23">
        <v>0.24258538170376451</v>
      </c>
      <c r="AE85" s="23">
        <v>0.11504188666168666</v>
      </c>
      <c r="AF85" s="23">
        <v>-1.3704976023651269E-2</v>
      </c>
      <c r="AG85" s="23">
        <v>212.72213792109491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3">
        <v>0.7662801798047969</v>
      </c>
      <c r="AD86" s="23">
        <v>0.26076766614137148</v>
      </c>
      <c r="AE86" s="23">
        <v>3.3193038075674988E-2</v>
      </c>
      <c r="AF86" s="23">
        <v>-9.2172991855882687E-3</v>
      </c>
      <c r="AG86" s="23">
        <v>750.82928571428567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3">
        <v>0.69505687546561834</v>
      </c>
      <c r="AD87" s="23">
        <v>0.21631228677278841</v>
      </c>
      <c r="AE87" s="23">
        <v>7.6398189976847344E-2</v>
      </c>
      <c r="AF87" s="23">
        <v>1.1522678026207583E-2</v>
      </c>
      <c r="AG87" s="23">
        <v>308.24631826067281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3">
        <v>0.80457024873370009</v>
      </c>
      <c r="AD88" s="23">
        <v>0.20779597811082251</v>
      </c>
      <c r="AE88" s="23">
        <v>0.10973635917850308</v>
      </c>
      <c r="AF88" s="23">
        <v>-4.1106989555638886E-2</v>
      </c>
      <c r="AG88" s="23">
        <v>159.78352077061029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3">
        <v>0.7551951505265595</v>
      </c>
      <c r="AD89" s="23">
        <v>0.22903142327672871</v>
      </c>
      <c r="AE89" s="23">
        <v>4.4381321535078989E-2</v>
      </c>
      <c r="AF89" s="23">
        <v>0.05</v>
      </c>
      <c r="AG89" s="23">
        <v>209.86939109274689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3">
        <v>0.83495195362784591</v>
      </c>
      <c r="AD90" s="23">
        <v>0.18285329137373441</v>
      </c>
      <c r="AE90" s="23">
        <v>0.10077460489723937</v>
      </c>
      <c r="AF90" s="23">
        <v>0.05</v>
      </c>
      <c r="AG90" s="23">
        <v>424.1598072187241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3">
        <v>0.77349433072072371</v>
      </c>
      <c r="AD91" s="23">
        <v>0.2020887878890415</v>
      </c>
      <c r="AE91" s="23">
        <v>0.1468014926930549</v>
      </c>
      <c r="AF91" s="23">
        <v>0.05</v>
      </c>
      <c r="AG91" s="23">
        <v>182.17658787745631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3">
        <v>0.75722219291795323</v>
      </c>
      <c r="AD92" s="23">
        <v>0.21248659238025319</v>
      </c>
      <c r="AE92" s="23">
        <v>6.3349070613411079E-2</v>
      </c>
      <c r="AF92" s="23">
        <v>5.3167752006086548E-3</v>
      </c>
      <c r="AG92" s="23">
        <v>261.63862513965802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3">
        <v>0.76727317454057953</v>
      </c>
      <c r="AD93" s="23">
        <v>0.1843238739294745</v>
      </c>
      <c r="AE93" s="23">
        <v>2.3278137368118967E-2</v>
      </c>
      <c r="AF93" s="23">
        <v>-2.6588342547292212E-2</v>
      </c>
      <c r="AG93" s="23">
        <v>265.67746945713651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3">
        <v>0.8144227915718667</v>
      </c>
      <c r="AD94" s="23">
        <v>0.2101098031457117</v>
      </c>
      <c r="AE94" s="23">
        <v>7.1403631284916197E-2</v>
      </c>
      <c r="AF94" s="23">
        <v>0.05</v>
      </c>
      <c r="AG94" s="23">
        <v>661.55988857938723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3">
        <v>0.70380742232640614</v>
      </c>
      <c r="AD95" s="23">
        <v>0.2307142589449345</v>
      </c>
      <c r="AE95" s="23">
        <v>6.7723521096634889E-2</v>
      </c>
      <c r="AF95" s="23">
        <v>-1.8356448195665193E-2</v>
      </c>
      <c r="AG95" s="23">
        <v>289.49209390733438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3">
        <v>0.69732246798603026</v>
      </c>
      <c r="AD96" s="23">
        <v>0.22044660810667799</v>
      </c>
      <c r="AE96" s="23">
        <v>0.15187583317463346</v>
      </c>
      <c r="AF96" s="23">
        <v>0.05</v>
      </c>
      <c r="AG96" s="23">
        <v>251.2178148921364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3">
        <v>0.73873195265235725</v>
      </c>
      <c r="AD97" s="23">
        <v>0.2037750833905291</v>
      </c>
      <c r="AE97" s="23">
        <v>0.11422174149445104</v>
      </c>
      <c r="AF97" s="23">
        <v>2.0621348564018654E-3</v>
      </c>
      <c r="AG97" s="23">
        <v>349.93917441573183</v>
      </c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3">
        <v>0.69257787483734912</v>
      </c>
      <c r="AD98" s="23">
        <v>0.27355050142953752</v>
      </c>
      <c r="AE98" s="23">
        <v>2.1923227003375179E-2</v>
      </c>
      <c r="AF98" s="23">
        <v>-9.3454812901297998E-4</v>
      </c>
      <c r="AG98" s="23">
        <v>721.50021824342139</v>
      </c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3">
        <v>0.80519616026711194</v>
      </c>
      <c r="AD99" s="23">
        <v>0.219949916527546</v>
      </c>
      <c r="AE99" s="23">
        <v>8.6020364870598234E-2</v>
      </c>
      <c r="AF99" s="23">
        <v>-1.6546457361052189E-2</v>
      </c>
      <c r="AG99" s="23">
        <v>247.4549725920125</v>
      </c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3">
        <v>0.76923968239321328</v>
      </c>
      <c r="AD100" s="23">
        <v>0.21467250972151841</v>
      </c>
      <c r="AE100" s="23">
        <v>3.5995551877761094E-2</v>
      </c>
      <c r="AF100" s="23">
        <v>1.5823016959521361E-3</v>
      </c>
      <c r="AG100" s="23">
        <v>205.02055046384001</v>
      </c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3">
        <v>0.74260028862072636</v>
      </c>
      <c r="AD101" s="23">
        <v>0.28328296281472082</v>
      </c>
      <c r="AE101" s="23">
        <v>2.3568610243720714E-2</v>
      </c>
      <c r="AF101" s="23">
        <v>-2.910945549757249E-2</v>
      </c>
      <c r="AG101" s="23">
        <v>377.73861967694569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23">
        <v>0.80636481848242059</v>
      </c>
      <c r="AD102" s="23">
        <v>0.21664500950388901</v>
      </c>
      <c r="AE102" s="23">
        <v>0.1136063726467768</v>
      </c>
      <c r="AF102" s="23">
        <v>3.451066062873849E-2</v>
      </c>
      <c r="AG102" s="23">
        <v>75.027041009259207</v>
      </c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23">
        <v>0.7258343711667915</v>
      </c>
      <c r="AD103" s="23">
        <v>0.24035859902869661</v>
      </c>
      <c r="AE103" s="23">
        <v>-3.8228816999896699E-2</v>
      </c>
      <c r="AF103" s="23">
        <v>3.9842593784572312E-2</v>
      </c>
      <c r="AG103" s="23">
        <v>393.21187367346812</v>
      </c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23">
        <v>0.71901250363121749</v>
      </c>
      <c r="AD104" s="23">
        <v>0.21734968398004731</v>
      </c>
      <c r="AE104" s="23">
        <v>5.5734371824554083E-2</v>
      </c>
      <c r="AF104" s="23">
        <v>-7.4193924747014235E-3</v>
      </c>
      <c r="AG104" s="23">
        <v>436.87716252951219</v>
      </c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23">
        <v>0.79572026774250204</v>
      </c>
      <c r="AD105" s="23">
        <v>0.18484657495238371</v>
      </c>
      <c r="AE105" s="23">
        <v>5.6769262229394761E-2</v>
      </c>
      <c r="AF105" s="23">
        <v>-3.7194603646573107E-2</v>
      </c>
      <c r="AG105" s="23">
        <v>362.11850649350652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23">
        <v>0.74701259126036001</v>
      </c>
      <c r="AD106" s="23">
        <v>0.2314368400864138</v>
      </c>
      <c r="AE106" s="23">
        <v>6.5843655033980153E-2</v>
      </c>
      <c r="AF106" s="23">
        <v>-8.3108272414898193E-3</v>
      </c>
      <c r="AG106" s="23">
        <v>293.47583817061451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23">
        <v>0.71488681997714154</v>
      </c>
      <c r="AD107" s="23">
        <v>0.22949607053560631</v>
      </c>
      <c r="AE107" s="23">
        <v>8.0346339922553286E-2</v>
      </c>
      <c r="AF107" s="23">
        <v>1.5099260168806737E-2</v>
      </c>
      <c r="AG107" s="23">
        <v>393.20946043150678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</sheetData>
  <sheetProtection algorithmName="SHA-512" hashValue="nVzkRsusNWDZIaUIFJ+KZvvGz6JWDtmfNfQDp6m3xPt7CWRDBUHiZXGOEX2QRedwOmV8bK4fQPpA+Yol2dXO6g==" saltValue="4tmb33uqGEDwafIfg1Pe9g==" spinCount="100000" sheet="1" objects="1" scenarios="1"/>
  <mergeCells count="28">
    <mergeCell ref="B1:Q2"/>
    <mergeCell ref="F13:I14"/>
    <mergeCell ref="B25:I26"/>
    <mergeCell ref="B16:I17"/>
    <mergeCell ref="C24:E24"/>
    <mergeCell ref="B6:C6"/>
    <mergeCell ref="L20:Q23"/>
    <mergeCell ref="B10:E12"/>
    <mergeCell ref="G24:I24"/>
    <mergeCell ref="D6:E6"/>
    <mergeCell ref="H6:I6"/>
    <mergeCell ref="F10:I12"/>
    <mergeCell ref="L14:Q18"/>
    <mergeCell ref="C23:E23"/>
    <mergeCell ref="F8:I9"/>
    <mergeCell ref="B13:E14"/>
    <mergeCell ref="B18:I20"/>
    <mergeCell ref="F22:G23"/>
    <mergeCell ref="H22:I23"/>
    <mergeCell ref="B8:E9"/>
    <mergeCell ref="F6:G6"/>
    <mergeCell ref="P4:P5"/>
    <mergeCell ref="Q4:Q5"/>
    <mergeCell ref="B4:J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L151"/>
  <sheetViews>
    <sheetView showGridLines="0" workbookViewId="0">
      <selection activeCell="B18" sqref="B18:I20"/>
    </sheetView>
  </sheetViews>
  <sheetFormatPr defaultRowHeight="15" x14ac:dyDescent="0.25"/>
  <cols>
    <col min="1" max="1" width="2" style="24" customWidth="1"/>
    <col min="2" max="10" width="11" style="24" customWidth="1"/>
    <col min="11" max="11" width="3" style="24" customWidth="1"/>
    <col min="12" max="12" width="28" style="24" customWidth="1"/>
    <col min="13" max="14" width="13" style="24" customWidth="1"/>
    <col min="15" max="16" width="15" style="24" customWidth="1"/>
    <col min="17" max="17" width="13" style="24" customWidth="1"/>
    <col min="18" max="26" width="9" style="24"/>
    <col min="27" max="28" width="9" style="23"/>
    <col min="29" max="35" width="2" style="23" customWidth="1"/>
    <col min="36" max="50" width="9" style="23"/>
    <col min="51" max="63" width="2" style="23" customWidth="1"/>
    <col min="64" max="64" width="9" style="23"/>
    <col min="65" max="16384" width="9" style="24"/>
  </cols>
  <sheetData>
    <row r="1" spans="2:63" ht="21.95" customHeight="1" x14ac:dyDescent="0.25">
      <c r="B1" s="30" t="s">
        <v>46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2" t="s">
        <v>47</v>
      </c>
      <c r="AD1" s="22" t="s">
        <v>48</v>
      </c>
      <c r="AE1" s="22" t="s">
        <v>49</v>
      </c>
      <c r="AF1" s="22" t="s">
        <v>50</v>
      </c>
      <c r="AG1" s="22" t="s">
        <v>51</v>
      </c>
      <c r="AH1" s="22" t="s">
        <v>52</v>
      </c>
      <c r="AI1" s="2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2" t="s">
        <v>5</v>
      </c>
      <c r="AZ1" s="22" t="s">
        <v>6</v>
      </c>
      <c r="BA1" s="22" t="s">
        <v>7</v>
      </c>
      <c r="BB1" s="22" t="s">
        <v>8</v>
      </c>
      <c r="BC1" s="22" t="s">
        <v>9</v>
      </c>
      <c r="BD1" s="22">
        <v>-1</v>
      </c>
      <c r="BE1" s="22">
        <v>1.2246467991473532E-16</v>
      </c>
      <c r="BF1" s="22">
        <v>-0.70710678118654746</v>
      </c>
      <c r="BG1" s="22">
        <v>0.70710678118654757</v>
      </c>
      <c r="BH1" s="22">
        <v>6.123233995736766E-17</v>
      </c>
      <c r="BI1" s="22">
        <v>1</v>
      </c>
      <c r="BJ1" s="22">
        <v>0.70710678118654757</v>
      </c>
      <c r="BK1" s="22">
        <v>0.70710678118654746</v>
      </c>
    </row>
    <row r="2" spans="2:63" ht="21.95" customHeight="1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3">
        <v>46</v>
      </c>
      <c r="AD2" s="23">
        <v>0.45500000000000002</v>
      </c>
      <c r="AE2" s="23">
        <v>3.68</v>
      </c>
      <c r="AF2" s="23">
        <v>18.7</v>
      </c>
      <c r="AG2" s="23">
        <v>151.5198125631519</v>
      </c>
      <c r="AH2" s="23">
        <v>0.04</v>
      </c>
      <c r="AI2" s="23">
        <v>0.25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23">
        <v>98.8</v>
      </c>
      <c r="AZ2" s="23">
        <v>0</v>
      </c>
      <c r="BA2" s="23">
        <v>0</v>
      </c>
      <c r="BB2" s="23">
        <v>0</v>
      </c>
      <c r="BC2" s="23">
        <v>0</v>
      </c>
      <c r="BD2" s="23">
        <v>-0.9992290362407229</v>
      </c>
      <c r="BE2" s="23">
        <v>3.9259815759068506E-2</v>
      </c>
      <c r="BF2" s="23">
        <v>-0.67880074553294178</v>
      </c>
      <c r="BG2" s="23">
        <v>0.73432250943568544</v>
      </c>
      <c r="BH2" s="23">
        <v>3.9259815759068666E-2</v>
      </c>
      <c r="BI2" s="23">
        <v>0.9992290362407229</v>
      </c>
      <c r="BJ2" s="23">
        <v>0.73432250943568556</v>
      </c>
      <c r="BK2" s="23">
        <v>0.67880074553294167</v>
      </c>
    </row>
    <row r="3" spans="2:63" ht="21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3">
        <v>49.6</v>
      </c>
      <c r="AD3" s="23">
        <v>0.53100000000000003</v>
      </c>
      <c r="AE3" s="23">
        <v>4.3899999999999997</v>
      </c>
      <c r="AF3" s="23">
        <v>15.5</v>
      </c>
      <c r="AG3" s="23">
        <v>137.4720081946688</v>
      </c>
      <c r="AH3" s="23">
        <v>0</v>
      </c>
      <c r="AI3" s="23">
        <v>0.2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3" t="s">
        <v>10</v>
      </c>
      <c r="AZ3" s="2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-0.11166973841165732</v>
      </c>
      <c r="BA3" s="2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0.71128747319425778</v>
      </c>
      <c r="BB3" s="2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-0.41883331083805692</v>
      </c>
      <c r="BC3" s="2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0.58564379765556429</v>
      </c>
      <c r="BD3" s="23">
        <v>-0.99691733373312796</v>
      </c>
      <c r="BE3" s="23">
        <v>7.8459095727845068E-2</v>
      </c>
      <c r="BF3" s="23">
        <v>-0.64944804833018355</v>
      </c>
      <c r="BG3" s="23">
        <v>0.76040596560003104</v>
      </c>
      <c r="BH3" s="23">
        <v>7.8459095727844999E-2</v>
      </c>
      <c r="BI3" s="23">
        <v>0.99691733373312796</v>
      </c>
      <c r="BJ3" s="23">
        <v>0.76040596560003093</v>
      </c>
      <c r="BK3" s="23">
        <v>0.64944804833018366</v>
      </c>
    </row>
    <row r="4" spans="2:63" ht="33.950000000000003" customHeight="1" x14ac:dyDescent="0.25">
      <c r="B4" s="33" t="s">
        <v>53</v>
      </c>
      <c r="C4" s="58"/>
      <c r="D4" s="58"/>
      <c r="E4" s="58"/>
      <c r="F4" s="58"/>
      <c r="G4" s="58"/>
      <c r="H4" s="58"/>
      <c r="I4" s="58"/>
      <c r="J4" s="58"/>
      <c r="K4" s="1"/>
      <c r="L4" s="36" t="s">
        <v>12</v>
      </c>
      <c r="M4" s="32" t="s">
        <v>13</v>
      </c>
      <c r="N4" s="37" t="s">
        <v>14</v>
      </c>
      <c r="O4" s="32" t="s">
        <v>15</v>
      </c>
      <c r="P4" s="32" t="s">
        <v>16</v>
      </c>
      <c r="Q4" s="32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3">
        <v>46.5</v>
      </c>
      <c r="AD4" s="23">
        <v>0.4</v>
      </c>
      <c r="AE4" s="23">
        <v>3.94</v>
      </c>
      <c r="AF4" s="23">
        <v>17.2</v>
      </c>
      <c r="AG4" s="23">
        <v>144.51003346236431</v>
      </c>
      <c r="AH4" s="23">
        <v>-0.21</v>
      </c>
      <c r="AI4" s="23">
        <v>0.15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3">
        <v>89.5</v>
      </c>
      <c r="AZ4" s="1"/>
      <c r="BA4" s="1"/>
      <c r="BB4" s="1"/>
      <c r="BC4" s="1"/>
      <c r="BD4" s="23">
        <v>-0.99306845695492629</v>
      </c>
      <c r="BE4" s="23">
        <v>0.11753739745783755</v>
      </c>
      <c r="BF4" s="23">
        <v>-0.61909394930983408</v>
      </c>
      <c r="BG4" s="23">
        <v>0.78531693088074483</v>
      </c>
      <c r="BH4" s="23">
        <v>0.1175373974578377</v>
      </c>
      <c r="BI4" s="23">
        <v>0.99306845695492629</v>
      </c>
      <c r="BJ4" s="23">
        <v>0.78531693088074495</v>
      </c>
      <c r="BK4" s="23">
        <v>0.61909394930983397</v>
      </c>
    </row>
    <row r="5" spans="2:63" ht="21.95" customHeight="1" x14ac:dyDescent="0.25">
      <c r="B5" s="58"/>
      <c r="C5" s="59"/>
      <c r="D5" s="59"/>
      <c r="E5" s="59"/>
      <c r="F5" s="59"/>
      <c r="G5" s="59"/>
      <c r="H5" s="59"/>
      <c r="I5" s="59"/>
      <c r="J5" s="58"/>
      <c r="K5" s="1"/>
      <c r="L5" s="36"/>
      <c r="M5" s="32"/>
      <c r="N5" s="38"/>
      <c r="O5" s="32"/>
      <c r="P5" s="32"/>
      <c r="Q5" s="3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3">
        <v>45.8</v>
      </c>
      <c r="AD5" s="23">
        <v>0.41599999999999998</v>
      </c>
      <c r="AE5" s="23">
        <v>3.73</v>
      </c>
      <c r="AF5" s="23">
        <v>20.2</v>
      </c>
      <c r="AG5" s="23">
        <v>153.87557837727181</v>
      </c>
      <c r="AH5" s="23">
        <v>0.31</v>
      </c>
      <c r="AI5" s="23">
        <v>0.15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3" t="s">
        <v>18</v>
      </c>
      <c r="AZ5" s="1"/>
      <c r="BA5" s="1"/>
      <c r="BB5" s="1"/>
      <c r="BC5" s="1"/>
      <c r="BD5" s="23">
        <v>-0.98768834059513766</v>
      </c>
      <c r="BE5" s="23">
        <v>0.15643446504023098</v>
      </c>
      <c r="BF5" s="23">
        <v>-0.58778525229247303</v>
      </c>
      <c r="BG5" s="23">
        <v>0.80901699437494745</v>
      </c>
      <c r="BH5" s="23">
        <v>0.15643446504023092</v>
      </c>
      <c r="BI5" s="23">
        <v>0.98768834059513777</v>
      </c>
      <c r="BJ5" s="23">
        <v>0.80901699437494745</v>
      </c>
      <c r="BK5" s="23">
        <v>0.58778525229247314</v>
      </c>
    </row>
    <row r="6" spans="2:63" ht="21.95" customHeight="1" x14ac:dyDescent="0.25">
      <c r="B6" s="58"/>
      <c r="C6" s="58"/>
      <c r="D6" s="58"/>
      <c r="E6" s="58"/>
      <c r="F6" s="58"/>
      <c r="G6" s="58"/>
      <c r="H6" s="58"/>
      <c r="I6" s="58"/>
      <c r="J6" s="21"/>
      <c r="K6" s="1"/>
      <c r="L6" s="25" t="s">
        <v>47</v>
      </c>
      <c r="M6" s="8">
        <v>44</v>
      </c>
      <c r="N6" s="15">
        <v>0</v>
      </c>
      <c r="O6" s="8">
        <v>90.654205607476641</v>
      </c>
      <c r="P6" s="8">
        <f>100+((((COUNT($AC$2:$AC$107)+1)+1)/2-(1+COUNTIFS($AC$2:$AC$107,"&lt;&gt;",$AC$2:$AC$107,"&gt;"&amp;N6)))/(COUNT($AC$2:$AC$107)+1)*50)</f>
        <v>75.233644859813083</v>
      </c>
      <c r="Q6" s="8">
        <f t="shared" ref="Q6:Q11" si="0">P6-O6</f>
        <v>-15.420560747663558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3">
        <v>44.2</v>
      </c>
      <c r="AD6" s="23">
        <v>0.44900000000000001</v>
      </c>
      <c r="AE6" s="23">
        <v>3.92</v>
      </c>
      <c r="AF6" s="23">
        <v>12.3</v>
      </c>
      <c r="AG6" s="23">
        <v>154.7627379345405</v>
      </c>
      <c r="AH6" s="23">
        <v>-0.28999999999999998</v>
      </c>
      <c r="AI6" s="23">
        <v>0.15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3">
        <v>101.1</v>
      </c>
      <c r="AZ6" s="1"/>
      <c r="BA6" s="1"/>
      <c r="BB6" s="1"/>
      <c r="BC6" s="1"/>
      <c r="BD6" s="23">
        <v>-0.98078528040323043</v>
      </c>
      <c r="BE6" s="23">
        <v>0.19509032201612816</v>
      </c>
      <c r="BF6" s="23">
        <v>-0.55557023301960229</v>
      </c>
      <c r="BG6" s="23">
        <v>0.83146961230254512</v>
      </c>
      <c r="BH6" s="23">
        <v>0.19509032201612833</v>
      </c>
      <c r="BI6" s="23">
        <v>0.98078528040323043</v>
      </c>
      <c r="BJ6" s="23">
        <v>0.83146961230254524</v>
      </c>
      <c r="BK6" s="2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25" t="s">
        <v>54</v>
      </c>
      <c r="M7" s="11">
        <v>0.46600000000000003</v>
      </c>
      <c r="N7" s="14">
        <v>0</v>
      </c>
      <c r="O7" s="8">
        <v>107.94392523364486</v>
      </c>
      <c r="P7" s="8">
        <f>100+((((COUNT($AD$2:$AD$107)+1)+1)/2-(1+COUNTIFS($AD$2:$AD$107,"&lt;&gt;",$AD$2:$AD$107,"&gt;"&amp;N7)))/(COUNT($AD$2:$AD$107)+1)*50)</f>
        <v>75.233644859813083</v>
      </c>
      <c r="Q7" s="8">
        <f t="shared" si="0"/>
        <v>-32.710280373831779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3">
        <v>40.799999999999997</v>
      </c>
      <c r="AD7" s="23">
        <v>0.37</v>
      </c>
      <c r="AE7" s="23">
        <v>3.7</v>
      </c>
      <c r="AF7" s="23">
        <v>18.3</v>
      </c>
      <c r="AG7" s="23">
        <v>170.6216559502825</v>
      </c>
      <c r="AH7" s="23">
        <v>-0.24</v>
      </c>
      <c r="AI7" s="23">
        <v>0.1</v>
      </c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23" t="s">
        <v>19</v>
      </c>
      <c r="AZ7" s="1"/>
      <c r="BA7" s="1"/>
      <c r="BB7" s="1"/>
      <c r="BC7" s="1"/>
      <c r="BD7" s="23">
        <v>-0.97236992039767656</v>
      </c>
      <c r="BE7" s="23">
        <v>0.23344536385590553</v>
      </c>
      <c r="BF7" s="23">
        <v>-0.5224985647159488</v>
      </c>
      <c r="BG7" s="23">
        <v>0.85264016435409229</v>
      </c>
      <c r="BH7" s="23">
        <v>0.23344536385590547</v>
      </c>
      <c r="BI7" s="23">
        <v>0.97236992039767656</v>
      </c>
      <c r="BJ7" s="23">
        <v>0.85264016435409218</v>
      </c>
      <c r="BK7" s="23">
        <v>0.5224985647159488</v>
      </c>
    </row>
    <row r="8" spans="2:63" ht="21.95" customHeight="1" x14ac:dyDescent="0.25">
      <c r="B8" s="43" t="s">
        <v>20</v>
      </c>
      <c r="C8" s="58"/>
      <c r="D8" s="58"/>
      <c r="E8" s="58"/>
      <c r="F8" s="60" t="s">
        <v>21</v>
      </c>
      <c r="G8" s="58"/>
      <c r="H8" s="58"/>
      <c r="I8" s="58"/>
      <c r="J8" s="1"/>
      <c r="K8" s="1"/>
      <c r="L8" s="25" t="s">
        <v>49</v>
      </c>
      <c r="M8" s="9">
        <v>3.99</v>
      </c>
      <c r="N8" s="13">
        <v>0</v>
      </c>
      <c r="O8" s="8">
        <v>97.663551401869157</v>
      </c>
      <c r="P8" s="8">
        <f>100+((((COUNT($AE$2:$AE$107)+1)+1)/2-(1+COUNTIFS($AE$2:$AE$107,"&lt;&gt;",$AE$2:$AE$107,"&gt;"&amp;N8)))/(COUNT($AE$2:$AE$107)+1)*50)</f>
        <v>75.233644859813083</v>
      </c>
      <c r="Q8" s="8">
        <f t="shared" si="0"/>
        <v>-22.429906542056074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3">
        <v>49.4</v>
      </c>
      <c r="AD8" s="23">
        <v>0.5</v>
      </c>
      <c r="AE8" s="23">
        <v>4.5599999999999996</v>
      </c>
      <c r="AF8" s="23">
        <v>12.7</v>
      </c>
      <c r="AG8" s="23">
        <v>137.62911048325631</v>
      </c>
      <c r="AH8" s="23">
        <v>0.47</v>
      </c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23">
        <v>109.3</v>
      </c>
      <c r="AZ8" s="1"/>
      <c r="BA8" s="1"/>
      <c r="BB8" s="1"/>
      <c r="BC8" s="1"/>
      <c r="BD8" s="23">
        <v>-0.96245523645364728</v>
      </c>
      <c r="BE8" s="23">
        <v>0.27144044986507415</v>
      </c>
      <c r="BF8" s="23">
        <v>-0.48862124149695507</v>
      </c>
      <c r="BG8" s="23">
        <v>0.87249600707279706</v>
      </c>
      <c r="BH8" s="23">
        <v>0.27144044986507432</v>
      </c>
      <c r="BI8" s="23">
        <v>0.96245523645364728</v>
      </c>
      <c r="BJ8" s="23">
        <v>0.87249600707279718</v>
      </c>
      <c r="BK8" s="23">
        <v>0.48862124149695491</v>
      </c>
    </row>
    <row r="9" spans="2:63" ht="21.95" customHeight="1" x14ac:dyDescent="0.25">
      <c r="B9" s="58"/>
      <c r="C9" s="58"/>
      <c r="D9" s="58"/>
      <c r="E9" s="58"/>
      <c r="F9" s="58"/>
      <c r="G9" s="58"/>
      <c r="H9" s="58"/>
      <c r="I9" s="58"/>
      <c r="J9" s="1"/>
      <c r="K9" s="1"/>
      <c r="L9" s="25" t="s">
        <v>50</v>
      </c>
      <c r="M9" s="8">
        <v>9.6000000000000014</v>
      </c>
      <c r="N9" s="15">
        <v>0</v>
      </c>
      <c r="O9" s="8">
        <v>119.62616822429906</v>
      </c>
      <c r="P9" s="8">
        <f>100+((((COUNT($AF$2:$AF$107)+1)+1)/2-(1+COUNTIFS($AF$2:$AF$107,"&lt;&gt;",$AF$2:$AF$107,"&lt;"&amp;N9)))/(COUNT($AF$2:$AF$107)+1)*50)</f>
        <v>124.76635514018692</v>
      </c>
      <c r="Q9" s="8">
        <f t="shared" si="0"/>
        <v>5.1401869158878526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3">
        <v>45.2</v>
      </c>
      <c r="AD9" s="23">
        <v>0.42199999999999999</v>
      </c>
      <c r="AE9" s="23">
        <v>3.89</v>
      </c>
      <c r="AF9" s="23">
        <v>13.3</v>
      </c>
      <c r="AG9" s="23">
        <v>149.0908512150406</v>
      </c>
      <c r="AH9" s="23">
        <v>-0.1</v>
      </c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23">
        <v>-0.95105651629515353</v>
      </c>
      <c r="BE9" s="23">
        <v>0.30901699437494751</v>
      </c>
      <c r="BF9" s="23">
        <v>-0.45399049973954669</v>
      </c>
      <c r="BG9" s="23">
        <v>0.8910065241883679</v>
      </c>
      <c r="BH9" s="23">
        <v>0.30901699437494745</v>
      </c>
      <c r="BI9" s="23">
        <v>0.95105651629515353</v>
      </c>
      <c r="BJ9" s="23">
        <v>0.8910065241883679</v>
      </c>
      <c r="BK9" s="23">
        <v>0.45399049973954675</v>
      </c>
    </row>
    <row r="10" spans="2:63" ht="21.95" customHeight="1" x14ac:dyDescent="0.25">
      <c r="B10" s="52">
        <v>98.8</v>
      </c>
      <c r="C10" s="76"/>
      <c r="D10" s="76"/>
      <c r="E10" s="76"/>
      <c r="F10" s="56">
        <f>ROUND($AY$11,1)</f>
        <v>91.9</v>
      </c>
      <c r="G10" s="63"/>
      <c r="H10" s="63"/>
      <c r="I10" s="63"/>
      <c r="J10" s="1"/>
      <c r="K10" s="1"/>
      <c r="L10" s="25" t="s">
        <v>55</v>
      </c>
      <c r="M10" s="27">
        <v>151.3076386185954</v>
      </c>
      <c r="N10" s="28">
        <v>0</v>
      </c>
      <c r="O10" s="8">
        <v>99.494949494949495</v>
      </c>
      <c r="P10" s="8">
        <f>100+((((COUNT($AG$2:$AG$107)+1)+1)/2-(1+COUNTIFS($AG$2:$AG$107,"&lt;&gt;",$AG$2:$AG$107,"&lt;"&amp;N10)))/(COUNT($AG$2:$AG$107)+1)*50)</f>
        <v>124.74747474747474</v>
      </c>
      <c r="Q10" s="8">
        <f t="shared" si="0"/>
        <v>25.252525252525245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23">
        <v>50.2</v>
      </c>
      <c r="AD10" s="23">
        <v>0.54200000000000004</v>
      </c>
      <c r="AE10" s="23">
        <v>4.7</v>
      </c>
      <c r="AF10" s="23">
        <v>14.1</v>
      </c>
      <c r="AG10" s="23">
        <v>135.72782364787491</v>
      </c>
      <c r="AH10" s="23">
        <v>0.37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3" t="s">
        <v>22</v>
      </c>
      <c r="AZ10" s="1"/>
      <c r="BA10" s="1"/>
      <c r="BB10" s="1"/>
      <c r="BC10" s="1"/>
      <c r="BD10" s="23">
        <v>-0.93819133592248416</v>
      </c>
      <c r="BE10" s="23">
        <v>0.34611705707749285</v>
      </c>
      <c r="BF10" s="23">
        <v>-0.41865973753742824</v>
      </c>
      <c r="BG10" s="23">
        <v>0.90814317382508125</v>
      </c>
      <c r="BH10" s="23">
        <v>0.34611705707749302</v>
      </c>
      <c r="BI10" s="23">
        <v>0.93819133592248416</v>
      </c>
      <c r="BJ10" s="23">
        <v>0.90814317382508125</v>
      </c>
      <c r="BK10" s="23">
        <v>0.41865973753742808</v>
      </c>
    </row>
    <row r="11" spans="2:63" ht="21.95" customHeight="1" x14ac:dyDescent="0.25">
      <c r="B11" s="76"/>
      <c r="C11" s="77"/>
      <c r="D11" s="77"/>
      <c r="E11" s="76"/>
      <c r="F11" s="63"/>
      <c r="G11" s="64"/>
      <c r="H11" s="64"/>
      <c r="I11" s="63"/>
      <c r="J11" s="1"/>
      <c r="K11" s="1"/>
      <c r="L11" s="25" t="s">
        <v>56</v>
      </c>
      <c r="M11" s="9">
        <v>-0.38</v>
      </c>
      <c r="N11" s="13">
        <v>0</v>
      </c>
      <c r="O11" s="8">
        <v>80.952380952380949</v>
      </c>
      <c r="P11" s="8">
        <f>100+((((COUNT($AH$2:$AH$107)+1)+1)/2-(1+COUNTIFS($AH$2:$AH$107,"&lt;&gt;",$AH$2:$AH$107,"&gt;"&amp;N11)))/(COUNT($AH$2:$AH$107)+1)*50)</f>
        <v>104.28571428571429</v>
      </c>
      <c r="Q11" s="8">
        <f t="shared" si="0"/>
        <v>23.333333333333343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3">
        <v>44.8</v>
      </c>
      <c r="AD11" s="23">
        <v>0.41399999999999998</v>
      </c>
      <c r="AE11" s="23">
        <v>3.68</v>
      </c>
      <c r="AF11" s="23">
        <v>11.1</v>
      </c>
      <c r="AG11" s="23">
        <v>151.3176922297809</v>
      </c>
      <c r="AH11" s="23">
        <v>-0.22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23">
        <f>$AY$2+$AI$2*Q6+$AI$3*Q7+$AI$4*Q8+$AI$5*Q9+$AI$6*Q10+$AI$7*Q11</f>
        <v>91.930557915604638</v>
      </c>
      <c r="AZ11" s="1"/>
      <c r="BA11" s="1"/>
      <c r="BB11" s="1"/>
      <c r="BC11" s="1"/>
      <c r="BD11" s="23">
        <v>-0.92387953251128674</v>
      </c>
      <c r="BE11" s="23">
        <v>0.38268343236508989</v>
      </c>
      <c r="BF11" s="23">
        <v>-0.38268343236508973</v>
      </c>
      <c r="BG11" s="23">
        <v>0.92387953251128674</v>
      </c>
      <c r="BH11" s="23">
        <v>0.38268343236508984</v>
      </c>
      <c r="BI11" s="23">
        <v>0.92387953251128674</v>
      </c>
      <c r="BJ11" s="23">
        <v>0.92387953251128674</v>
      </c>
      <c r="BK11" s="23">
        <v>0.38268343236508978</v>
      </c>
    </row>
    <row r="12" spans="2:63" ht="21.95" customHeight="1" x14ac:dyDescent="0.25">
      <c r="B12" s="76"/>
      <c r="C12" s="76"/>
      <c r="D12" s="76"/>
      <c r="E12" s="76"/>
      <c r="F12" s="63"/>
      <c r="G12" s="63"/>
      <c r="H12" s="63"/>
      <c r="I12" s="6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23">
        <v>45.9</v>
      </c>
      <c r="AD12" s="23">
        <v>0.44800000000000001</v>
      </c>
      <c r="AE12" s="23">
        <v>3.73</v>
      </c>
      <c r="AF12" s="23">
        <v>9.1999999999999957</v>
      </c>
      <c r="AG12" s="23">
        <v>143.71440621038249</v>
      </c>
      <c r="AH12" s="23">
        <v>-0.01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23">
        <v>-0.90814317382508136</v>
      </c>
      <c r="BE12" s="23">
        <v>0.41865973753742797</v>
      </c>
      <c r="BF12" s="23">
        <v>-0.34611705707749291</v>
      </c>
      <c r="BG12" s="23">
        <v>0.93819133592248416</v>
      </c>
      <c r="BH12" s="23">
        <v>0.41865973753742813</v>
      </c>
      <c r="BI12" s="23">
        <v>0.90814317382508125</v>
      </c>
      <c r="BJ12" s="23">
        <v>0.93819133592248416</v>
      </c>
      <c r="BK12" s="23">
        <v>0.34611705707749296</v>
      </c>
    </row>
    <row r="13" spans="2:63" ht="21.95" customHeight="1" x14ac:dyDescent="0.25">
      <c r="B13" s="61" t="str">
        <f>IF(B10&lt;89.5,"Bottom Quartile",IF(B10&lt;101.1,"3rd Quartile",IF(B10&lt;109.3,"2nd Quartile","Top Quartile")))</f>
        <v>3rd Quartile</v>
      </c>
      <c r="C13" s="78"/>
      <c r="D13" s="78"/>
      <c r="E13" s="78"/>
      <c r="F13" s="44" t="str">
        <f>IF(F10&lt;89.5,"Bottom Quartile",IF(F10&lt;101.1,"3rd Quartile",IF(F10&lt;109.3,"2nd Quartile","Top Quartile")))</f>
        <v>3rd Quartile</v>
      </c>
      <c r="G13" s="58"/>
      <c r="H13" s="58"/>
      <c r="I13" s="5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3">
        <v>50.7</v>
      </c>
      <c r="AD13" s="23">
        <v>0.47799999999999998</v>
      </c>
      <c r="AE13" s="23">
        <v>4.58</v>
      </c>
      <c r="AF13" s="23">
        <v>10.3</v>
      </c>
      <c r="AG13" s="23">
        <v>133.54223430156279</v>
      </c>
      <c r="AH13" s="23">
        <v>0.09</v>
      </c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23">
        <v>-0.89100652418836779</v>
      </c>
      <c r="BE13" s="23">
        <v>0.45399049973954686</v>
      </c>
      <c r="BF13" s="23">
        <v>-0.30901699437494734</v>
      </c>
      <c r="BG13" s="23">
        <v>0.95105651629515364</v>
      </c>
      <c r="BH13" s="23">
        <v>0.4539904997395468</v>
      </c>
      <c r="BI13" s="23">
        <v>0.89100652418836779</v>
      </c>
      <c r="BJ13" s="23">
        <v>0.95105651629515353</v>
      </c>
      <c r="BK13" s="23">
        <v>0.3090169943749474</v>
      </c>
    </row>
    <row r="14" spans="2:63" ht="21.95" customHeight="1" x14ac:dyDescent="0.25">
      <c r="B14" s="78"/>
      <c r="C14" s="78"/>
      <c r="D14" s="78"/>
      <c r="E14" s="78"/>
      <c r="F14" s="58"/>
      <c r="G14" s="58"/>
      <c r="H14" s="58"/>
      <c r="I14" s="58"/>
      <c r="J14" s="1"/>
      <c r="K14" s="1"/>
      <c r="L14" s="57" t="s">
        <v>81</v>
      </c>
      <c r="M14" s="58"/>
      <c r="N14" s="58"/>
      <c r="O14" s="58"/>
      <c r="P14" s="58"/>
      <c r="Q14" s="5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3">
        <v>44.9</v>
      </c>
      <c r="AD14" s="23">
        <v>0.42399999999999999</v>
      </c>
      <c r="AE14" s="23">
        <v>4.07</v>
      </c>
      <c r="AF14" s="23">
        <v>14.7</v>
      </c>
      <c r="AG14" s="23">
        <v>151.9275822692986</v>
      </c>
      <c r="AH14" s="23">
        <v>0.22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23">
        <v>-0.87249600707279718</v>
      </c>
      <c r="BE14" s="23">
        <v>0.48862124149695485</v>
      </c>
      <c r="BF14" s="23">
        <v>-0.27144044986507421</v>
      </c>
      <c r="BG14" s="23">
        <v>0.96245523645364728</v>
      </c>
      <c r="BH14" s="23">
        <v>0.48862124149695496</v>
      </c>
      <c r="BI14" s="23">
        <v>0.87249600707279706</v>
      </c>
      <c r="BJ14" s="23">
        <v>0.96245523645364728</v>
      </c>
      <c r="BK14" s="2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58"/>
      <c r="M15" s="59"/>
      <c r="N15" s="59"/>
      <c r="O15" s="59"/>
      <c r="P15" s="59"/>
      <c r="Q15" s="5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3">
        <v>43.2</v>
      </c>
      <c r="AD15" s="23">
        <v>0.41399999999999998</v>
      </c>
      <c r="AE15" s="23">
        <v>3.82</v>
      </c>
      <c r="AF15" s="23">
        <v>14.9</v>
      </c>
      <c r="AG15" s="23">
        <v>167.52111014738421</v>
      </c>
      <c r="AH15" s="23">
        <v>-0.34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23">
        <v>-0.85264016435409218</v>
      </c>
      <c r="BE15" s="23">
        <v>0.52249856471594891</v>
      </c>
      <c r="BF15" s="23">
        <v>-0.23344536385590534</v>
      </c>
      <c r="BG15" s="23">
        <v>0.97236992039767667</v>
      </c>
      <c r="BH15" s="23">
        <v>0.52249856471594891</v>
      </c>
      <c r="BI15" s="23">
        <v>0.85264016435409218</v>
      </c>
      <c r="BJ15" s="23">
        <v>0.97236992039767656</v>
      </c>
      <c r="BK15" s="23">
        <v>0.23344536385590539</v>
      </c>
    </row>
    <row r="16" spans="2:63" ht="21.95" customHeight="1" x14ac:dyDescent="0.25">
      <c r="B16" s="47" t="s">
        <v>23</v>
      </c>
      <c r="C16" s="58"/>
      <c r="D16" s="58"/>
      <c r="E16" s="58"/>
      <c r="F16" s="58"/>
      <c r="G16" s="58"/>
      <c r="H16" s="58"/>
      <c r="I16" s="58"/>
      <c r="J16" s="1"/>
      <c r="K16" s="1"/>
      <c r="L16" s="58"/>
      <c r="M16" s="59"/>
      <c r="N16" s="59"/>
      <c r="O16" s="59"/>
      <c r="P16" s="59"/>
      <c r="Q16" s="5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23">
        <v>47.1</v>
      </c>
      <c r="AD16" s="23">
        <v>0.47199999999999998</v>
      </c>
      <c r="AE16" s="23">
        <v>4.4400000000000004</v>
      </c>
      <c r="AF16" s="23">
        <v>15.5</v>
      </c>
      <c r="AG16" s="23">
        <v>142.2839186501904</v>
      </c>
      <c r="AH16" s="23">
        <v>0.14000000000000001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23">
        <v>-0.83146961230254535</v>
      </c>
      <c r="BE16" s="23">
        <v>0.55557023301960218</v>
      </c>
      <c r="BF16" s="23">
        <v>-0.19509032201612819</v>
      </c>
      <c r="BG16" s="23">
        <v>0.98078528040323043</v>
      </c>
      <c r="BH16" s="23">
        <v>0.55557023301960229</v>
      </c>
      <c r="BI16" s="23">
        <v>0.83146961230254524</v>
      </c>
      <c r="BJ16" s="23">
        <v>0.98078528040323043</v>
      </c>
      <c r="BK16" s="23">
        <v>0.19509032201612825</v>
      </c>
    </row>
    <row r="17" spans="2:63" ht="21.95" customHeight="1" x14ac:dyDescent="0.25">
      <c r="B17" s="58"/>
      <c r="C17" s="58"/>
      <c r="D17" s="58"/>
      <c r="E17" s="58"/>
      <c r="F17" s="58"/>
      <c r="G17" s="58"/>
      <c r="H17" s="58"/>
      <c r="I17" s="58"/>
      <c r="J17" s="1"/>
      <c r="K17" s="1"/>
      <c r="L17" s="58"/>
      <c r="M17" s="59"/>
      <c r="N17" s="59"/>
      <c r="O17" s="59"/>
      <c r="P17" s="59"/>
      <c r="Q17" s="5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3">
        <v>44.3</v>
      </c>
      <c r="AD17" s="23">
        <v>0.44400000000000001</v>
      </c>
      <c r="AE17" s="23">
        <v>3.96</v>
      </c>
      <c r="AF17" s="23">
        <v>15.6</v>
      </c>
      <c r="AG17" s="23">
        <v>152.74576331352529</v>
      </c>
      <c r="AH17" s="23">
        <v>-0.31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23">
        <v>-0.80901699437494734</v>
      </c>
      <c r="BE17" s="23">
        <v>0.58778525229247325</v>
      </c>
      <c r="BF17" s="23">
        <v>-0.15643446504023081</v>
      </c>
      <c r="BG17" s="23">
        <v>0.98768834059513777</v>
      </c>
      <c r="BH17" s="23">
        <v>0.58778525229247314</v>
      </c>
      <c r="BI17" s="23">
        <v>0.80901699437494745</v>
      </c>
      <c r="BJ17" s="23">
        <v>0.98768834059513777</v>
      </c>
      <c r="BK17" s="23">
        <v>0.15643446504023087</v>
      </c>
    </row>
    <row r="18" spans="2:63" ht="21.95" customHeight="1" x14ac:dyDescent="0.25">
      <c r="B18" s="39">
        <f>ROUND($AY$11-98.8,1)</f>
        <v>-6.9</v>
      </c>
      <c r="C18" s="63"/>
      <c r="D18" s="63"/>
      <c r="E18" s="63"/>
      <c r="F18" s="63"/>
      <c r="G18" s="63"/>
      <c r="H18" s="63"/>
      <c r="I18" s="63"/>
      <c r="J18" s="1"/>
      <c r="K18" s="1"/>
      <c r="L18" s="58"/>
      <c r="M18" s="58"/>
      <c r="N18" s="58"/>
      <c r="O18" s="58"/>
      <c r="P18" s="58"/>
      <c r="Q18" s="5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3">
        <v>45.5</v>
      </c>
      <c r="AD18" s="23">
        <v>0.41099999999999998</v>
      </c>
      <c r="AE18" s="23">
        <v>4.05</v>
      </c>
      <c r="AF18" s="23">
        <v>15.1</v>
      </c>
      <c r="AG18" s="23">
        <v>151.77022597713071</v>
      </c>
      <c r="AH18" s="23">
        <v>-0.28999999999999998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23">
        <v>-0.78531693088074506</v>
      </c>
      <c r="BE18" s="23">
        <v>0.61909394930983386</v>
      </c>
      <c r="BF18" s="23">
        <v>-0.11753739745783758</v>
      </c>
      <c r="BG18" s="23">
        <v>0.99306845695492629</v>
      </c>
      <c r="BH18" s="23">
        <v>0.61909394930983397</v>
      </c>
      <c r="BI18" s="23">
        <v>0.78531693088074495</v>
      </c>
      <c r="BJ18" s="23">
        <v>0.99306845695492629</v>
      </c>
      <c r="BK18" s="23">
        <v>0.11753739745783764</v>
      </c>
    </row>
    <row r="19" spans="2:63" ht="21.95" customHeight="1" x14ac:dyDescent="0.25">
      <c r="B19" s="63"/>
      <c r="C19" s="64"/>
      <c r="D19" s="64"/>
      <c r="E19" s="64"/>
      <c r="F19" s="64"/>
      <c r="G19" s="64"/>
      <c r="H19" s="64"/>
      <c r="I19" s="6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3">
        <v>59.4</v>
      </c>
      <c r="AD19" s="23">
        <v>0.73299999999999998</v>
      </c>
      <c r="AE19" s="23">
        <v>5.39</v>
      </c>
      <c r="AF19" s="23">
        <v>8.3999999999999986</v>
      </c>
      <c r="AG19" s="23">
        <v>112.2650697826754</v>
      </c>
      <c r="AH19" s="23">
        <v>0.5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23">
        <v>-0.76040596560003093</v>
      </c>
      <c r="BE19" s="23">
        <v>0.64944804833018377</v>
      </c>
      <c r="BF19" s="23">
        <v>-7.8459095727844874E-2</v>
      </c>
      <c r="BG19" s="23">
        <v>0.99691733373312796</v>
      </c>
      <c r="BH19" s="23">
        <v>0.64944804833018366</v>
      </c>
      <c r="BI19" s="23">
        <v>0.76040596560003093</v>
      </c>
      <c r="BJ19" s="23">
        <v>0.99691733373312796</v>
      </c>
      <c r="BK19" s="23">
        <v>7.8459095727844944E-2</v>
      </c>
    </row>
    <row r="20" spans="2:63" ht="21.95" customHeight="1" x14ac:dyDescent="0.25">
      <c r="B20" s="63"/>
      <c r="C20" s="63"/>
      <c r="D20" s="63"/>
      <c r="E20" s="63"/>
      <c r="F20" s="63"/>
      <c r="G20" s="63"/>
      <c r="H20" s="63"/>
      <c r="I20" s="63"/>
      <c r="J20" s="1"/>
      <c r="K20" s="1"/>
      <c r="L20" s="67" t="s">
        <v>24</v>
      </c>
      <c r="M20" s="68"/>
      <c r="N20" s="68"/>
      <c r="O20" s="68"/>
      <c r="P20" s="68"/>
      <c r="Q20" s="6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3">
        <v>58.9</v>
      </c>
      <c r="AD20" s="23">
        <v>0.68899999999999995</v>
      </c>
      <c r="AE20" s="23">
        <v>5.4</v>
      </c>
      <c r="AF20" s="23">
        <v>15.1</v>
      </c>
      <c r="AH20" s="23">
        <v>0.56000000000000005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23">
        <v>-0.73432250943568567</v>
      </c>
      <c r="BE20" s="23">
        <v>0.67880074553294167</v>
      </c>
      <c r="BF20" s="23">
        <v>-3.9259815759068548E-2</v>
      </c>
      <c r="BG20" s="23">
        <v>0.9992290362407229</v>
      </c>
      <c r="BH20" s="23">
        <v>0.67880074553294178</v>
      </c>
      <c r="BI20" s="23">
        <v>0.73432250943568556</v>
      </c>
      <c r="BJ20" s="23">
        <v>0.9992290362407229</v>
      </c>
      <c r="BK20" s="2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68"/>
      <c r="M21" s="69"/>
      <c r="N21" s="69"/>
      <c r="O21" s="69"/>
      <c r="P21" s="69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3">
        <v>51.9</v>
      </c>
      <c r="AD21" s="23">
        <v>0.60399999999999998</v>
      </c>
      <c r="AE21" s="23">
        <v>4.7300000000000004</v>
      </c>
      <c r="AF21" s="23">
        <v>17.2</v>
      </c>
      <c r="AG21" s="23">
        <v>129.13814481055269</v>
      </c>
      <c r="AH21" s="23">
        <v>0.05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23">
        <v>-0.70710678118654746</v>
      </c>
      <c r="BE21" s="23">
        <v>0.70710678118654757</v>
      </c>
      <c r="BF21" s="23">
        <v>6.123233995736766E-17</v>
      </c>
      <c r="BG21" s="23">
        <v>1</v>
      </c>
      <c r="BH21" s="23">
        <v>0.70710678118654757</v>
      </c>
      <c r="BI21" s="23">
        <v>0.70710678118654746</v>
      </c>
      <c r="BJ21" s="23">
        <v>1</v>
      </c>
      <c r="BK21" s="23">
        <v>0</v>
      </c>
    </row>
    <row r="22" spans="2:63" ht="21.95" customHeight="1" x14ac:dyDescent="0.25">
      <c r="B22" s="12" t="s">
        <v>25</v>
      </c>
      <c r="C22" s="21"/>
      <c r="D22" s="12" t="s">
        <v>26</v>
      </c>
      <c r="E22" s="21"/>
      <c r="F22" s="42" t="s">
        <v>27</v>
      </c>
      <c r="G22" s="58"/>
      <c r="H22" s="42" t="s">
        <v>28</v>
      </c>
      <c r="I22" s="58"/>
      <c r="J22" s="1"/>
      <c r="K22" s="1"/>
      <c r="L22" s="68"/>
      <c r="M22" s="69"/>
      <c r="N22" s="69"/>
      <c r="O22" s="69"/>
      <c r="P22" s="69"/>
      <c r="Q22" s="6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3">
        <v>47.9</v>
      </c>
      <c r="AD22" s="23">
        <v>0.52900000000000003</v>
      </c>
      <c r="AE22" s="23">
        <v>4.54</v>
      </c>
      <c r="AF22" s="23">
        <v>16.600000000000001</v>
      </c>
      <c r="AG22" s="23">
        <v>150.85905140663269</v>
      </c>
      <c r="AH22" s="23">
        <v>0.18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21"/>
      <c r="C23" s="58"/>
      <c r="D23" s="58"/>
      <c r="E23" s="58"/>
      <c r="F23" s="58"/>
      <c r="G23" s="58"/>
      <c r="H23" s="58"/>
      <c r="I23" s="58"/>
      <c r="J23" s="1"/>
      <c r="K23" s="1"/>
      <c r="L23" s="68"/>
      <c r="M23" s="68"/>
      <c r="N23" s="68"/>
      <c r="O23" s="68"/>
      <c r="P23" s="68"/>
      <c r="Q23" s="6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3">
        <v>41.6</v>
      </c>
      <c r="AD23" s="23">
        <v>0.32600000000000001</v>
      </c>
      <c r="AE23" s="23">
        <v>3.71</v>
      </c>
      <c r="AF23" s="23">
        <v>12.6</v>
      </c>
      <c r="AG23" s="23">
        <v>166.7592124550751</v>
      </c>
      <c r="AH23" s="23">
        <v>-0.2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66"/>
      <c r="D24" s="58"/>
      <c r="E24" s="58"/>
      <c r="F24" s="1"/>
      <c r="G24" s="73"/>
      <c r="H24" s="58"/>
      <c r="I24" s="5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3">
        <v>41</v>
      </c>
      <c r="AD24" s="23">
        <v>0.35799999999999998</v>
      </c>
      <c r="AE24" s="23">
        <v>3.44</v>
      </c>
      <c r="AF24" s="23">
        <v>16.7</v>
      </c>
      <c r="AG24" s="23">
        <v>171.47313782044691</v>
      </c>
      <c r="AH24" s="23">
        <v>-0.41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65"/>
      <c r="D25" s="65"/>
      <c r="E25" s="65"/>
      <c r="F25" s="65"/>
      <c r="G25" s="65"/>
      <c r="H25" s="65"/>
      <c r="I25" s="6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3">
        <v>46.1</v>
      </c>
      <c r="AD25" s="23">
        <v>0.41599999999999998</v>
      </c>
      <c r="AE25" s="23">
        <v>4.0199999999999996</v>
      </c>
      <c r="AF25" s="23">
        <v>10</v>
      </c>
      <c r="AG25" s="23">
        <v>150.5812036913656</v>
      </c>
      <c r="AH25" s="23">
        <v>-0.08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65"/>
      <c r="C26" s="65"/>
      <c r="D26" s="65"/>
      <c r="E26" s="65"/>
      <c r="F26" s="65"/>
      <c r="G26" s="65"/>
      <c r="H26" s="65"/>
      <c r="I26" s="6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3">
        <v>49.7</v>
      </c>
      <c r="AD26" s="23">
        <v>0.50600000000000001</v>
      </c>
      <c r="AE26" s="23">
        <v>4.3499999999999996</v>
      </c>
      <c r="AF26" s="23">
        <v>11.4</v>
      </c>
      <c r="AG26" s="23">
        <v>134.64035496110549</v>
      </c>
      <c r="AH26" s="23">
        <v>0.19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3">
        <v>51.9</v>
      </c>
      <c r="AD27" s="23">
        <v>0.51500000000000001</v>
      </c>
      <c r="AE27" s="23">
        <v>4.67</v>
      </c>
      <c r="AF27" s="23">
        <v>18</v>
      </c>
      <c r="AG27" s="23">
        <v>130.84699354092041</v>
      </c>
      <c r="AH27" s="23">
        <v>0.08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2:63" ht="21.9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3">
        <v>43.2</v>
      </c>
      <c r="AD28" s="23">
        <v>0.375</v>
      </c>
      <c r="AE28" s="23">
        <v>3.62</v>
      </c>
      <c r="AF28" s="23">
        <v>14</v>
      </c>
      <c r="AG28" s="23">
        <v>159.80735809431511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2:63" ht="21.9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3">
        <v>57.8</v>
      </c>
      <c r="AD29" s="23">
        <v>0.65700000000000003</v>
      </c>
      <c r="AE29" s="23">
        <v>5.07</v>
      </c>
      <c r="AF29" s="23">
        <v>11.5</v>
      </c>
      <c r="AG29" s="23">
        <v>115.5929765119543</v>
      </c>
      <c r="AH29" s="23">
        <v>0.86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2:63" ht="21.9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3">
        <v>40.4</v>
      </c>
      <c r="AD30" s="23">
        <v>0.28699999999999998</v>
      </c>
      <c r="AE30" s="23">
        <v>3.48</v>
      </c>
      <c r="AF30" s="23">
        <v>8.6999999999999957</v>
      </c>
      <c r="AH30" s="23">
        <v>7.0000000000000007E-2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2:63" ht="21.9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3">
        <v>49.9</v>
      </c>
      <c r="AD31" s="23">
        <v>0.51200000000000001</v>
      </c>
      <c r="AE31" s="23">
        <v>4.33</v>
      </c>
      <c r="AF31" s="23">
        <v>18.5</v>
      </c>
      <c r="AG31" s="23">
        <v>138.9513024164338</v>
      </c>
      <c r="AH31" s="23">
        <v>-0.14000000000000001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2:63" ht="21.9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3">
        <v>44.3</v>
      </c>
      <c r="AD32" s="23">
        <v>0.38500000000000001</v>
      </c>
      <c r="AE32" s="23">
        <v>3.79</v>
      </c>
      <c r="AF32" s="23">
        <v>14.9</v>
      </c>
      <c r="AG32" s="23">
        <v>157.57675507356441</v>
      </c>
      <c r="AH32" s="23">
        <v>-0.09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2:63" ht="21.9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3">
        <v>43.2</v>
      </c>
      <c r="AD33" s="23">
        <v>0.38</v>
      </c>
      <c r="AE33" s="23">
        <v>3.91</v>
      </c>
      <c r="AF33" s="23">
        <v>14.2</v>
      </c>
      <c r="AG33" s="23">
        <v>158.43831380516281</v>
      </c>
      <c r="AH33" s="1">
        <v>-0.02</v>
      </c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2:63" ht="21.9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3">
        <v>51</v>
      </c>
      <c r="AD34" s="23">
        <v>0.5</v>
      </c>
      <c r="AE34" s="23">
        <v>4.42</v>
      </c>
      <c r="AF34" s="23">
        <v>7.3000000000000043</v>
      </c>
      <c r="AG34" s="23">
        <v>132.152720209027</v>
      </c>
      <c r="AH34" s="23">
        <v>7.0000000000000007E-2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2:6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3">
        <v>48.5</v>
      </c>
      <c r="AD35" s="23">
        <v>0.45800000000000002</v>
      </c>
      <c r="AE35" s="23">
        <v>4.41</v>
      </c>
      <c r="AF35" s="23">
        <v>13.4</v>
      </c>
      <c r="AG35" s="23">
        <v>141.81127946263209</v>
      </c>
      <c r="AH35" s="23">
        <v>-0.27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2:6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3">
        <v>44.8</v>
      </c>
      <c r="AD36" s="23">
        <v>0.4</v>
      </c>
      <c r="AE36" s="23">
        <v>3.97</v>
      </c>
      <c r="AF36" s="23">
        <v>10.4</v>
      </c>
      <c r="AG36" s="23">
        <v>152.61572341660991</v>
      </c>
      <c r="AH36" s="23">
        <v>0.23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2:6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3">
        <v>37.200000000000003</v>
      </c>
      <c r="AD37" s="23">
        <v>0.318</v>
      </c>
      <c r="AE37" s="23">
        <v>3.01</v>
      </c>
      <c r="AF37" s="23">
        <v>13.6</v>
      </c>
      <c r="AG37" s="23">
        <v>188.68578781854441</v>
      </c>
      <c r="AH37" s="23">
        <v>-0.69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2:6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3">
        <v>39.6</v>
      </c>
      <c r="AD38" s="23">
        <v>0.28399999999999997</v>
      </c>
      <c r="AE38" s="23">
        <v>3.35</v>
      </c>
      <c r="AF38" s="23">
        <v>16.3</v>
      </c>
      <c r="AG38" s="23">
        <v>173.30746295868411</v>
      </c>
      <c r="AH38" s="23">
        <v>-0.55000000000000004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2:6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3">
        <v>43.1</v>
      </c>
      <c r="AD39" s="23">
        <v>0.38500000000000001</v>
      </c>
      <c r="AE39" s="23">
        <v>3.87</v>
      </c>
      <c r="AF39" s="23">
        <v>8.8000000000000043</v>
      </c>
      <c r="AG39" s="23">
        <v>158.4651463549931</v>
      </c>
      <c r="AH39" s="23">
        <v>-0.28999999999999998</v>
      </c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2:6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3">
        <v>43.4</v>
      </c>
      <c r="AD40" s="23">
        <v>0.36399999999999999</v>
      </c>
      <c r="AE40" s="23">
        <v>3.8</v>
      </c>
      <c r="AF40" s="23">
        <v>16.3</v>
      </c>
      <c r="AG40" s="23">
        <v>162.94737891440931</v>
      </c>
      <c r="AH40" s="23">
        <v>-0.1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2:6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3">
        <v>47.8</v>
      </c>
      <c r="AD41" s="23">
        <v>0.48599999999999999</v>
      </c>
      <c r="AE41" s="23">
        <v>4.08</v>
      </c>
      <c r="AF41" s="23">
        <v>12.4</v>
      </c>
      <c r="AG41" s="23">
        <v>141.71816761320881</v>
      </c>
      <c r="AH41" s="23">
        <v>-0.4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2:6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3">
        <v>42.7</v>
      </c>
      <c r="AD42" s="23">
        <v>0.35399999999999998</v>
      </c>
      <c r="AE42" s="23">
        <v>3.83</v>
      </c>
      <c r="AF42" s="23">
        <v>14.1</v>
      </c>
      <c r="AG42" s="23">
        <v>159.06517545310601</v>
      </c>
      <c r="AH42" s="23">
        <v>-0.42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2:6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3">
        <v>48.5</v>
      </c>
      <c r="AD43" s="23">
        <v>0.49199999999999999</v>
      </c>
      <c r="AE43" s="23">
        <v>4.28</v>
      </c>
      <c r="AF43" s="23">
        <v>15.099999999999991</v>
      </c>
      <c r="AH43" s="23">
        <v>-0.05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2:6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3">
        <v>42.1</v>
      </c>
      <c r="AD44" s="23">
        <v>0.376</v>
      </c>
      <c r="AE44" s="23">
        <v>4.1399999999999997</v>
      </c>
      <c r="AF44" s="23">
        <v>13.099999999999991</v>
      </c>
      <c r="AG44" s="23">
        <v>161.97634510641851</v>
      </c>
      <c r="AH44" s="23">
        <v>-0.18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2:6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3">
        <v>38.9</v>
      </c>
      <c r="AD45" s="23">
        <v>0.31</v>
      </c>
      <c r="AE45" s="23">
        <v>3.48</v>
      </c>
      <c r="AF45" s="23">
        <v>10</v>
      </c>
      <c r="AG45" s="23">
        <v>189.40962434110881</v>
      </c>
      <c r="AH45" s="23">
        <v>-0.57999999999999996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2:6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3">
        <v>47.2</v>
      </c>
      <c r="AD46" s="23">
        <v>0.54200000000000004</v>
      </c>
      <c r="AE46" s="23">
        <v>4.26</v>
      </c>
      <c r="AF46" s="23">
        <v>18.8</v>
      </c>
      <c r="AG46" s="23">
        <v>145.0948670110173</v>
      </c>
      <c r="AH46" s="23">
        <v>-0.12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2:6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3">
        <v>42.3</v>
      </c>
      <c r="AD47" s="23">
        <v>0.39</v>
      </c>
      <c r="AE47" s="23">
        <v>3.69</v>
      </c>
      <c r="AF47" s="23">
        <v>15.7</v>
      </c>
      <c r="AG47" s="23">
        <v>171.44501664535341</v>
      </c>
      <c r="AH47" s="23">
        <v>-0.67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2:6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3">
        <v>42.9</v>
      </c>
      <c r="AD48" s="23">
        <v>0.38900000000000001</v>
      </c>
      <c r="AE48" s="23">
        <v>3.93</v>
      </c>
      <c r="AF48" s="23">
        <v>18.100000000000001</v>
      </c>
      <c r="AH48" s="23">
        <v>0.09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3">
        <v>46</v>
      </c>
      <c r="AD49" s="23">
        <v>0.41299999999999998</v>
      </c>
      <c r="AE49" s="23">
        <v>4.0199999999999996</v>
      </c>
      <c r="AF49" s="23">
        <v>9.0999999999999943</v>
      </c>
      <c r="AG49" s="23">
        <v>145.774314355212</v>
      </c>
      <c r="AH49" s="23">
        <v>-0.2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3">
        <v>50.1</v>
      </c>
      <c r="AD50" s="23">
        <v>0.53500000000000003</v>
      </c>
      <c r="AE50" s="23">
        <v>4.53</v>
      </c>
      <c r="AF50" s="23">
        <v>15.7</v>
      </c>
      <c r="AG50" s="23">
        <v>132.7742918666163</v>
      </c>
      <c r="AH50" s="23">
        <v>0.09</v>
      </c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3">
        <v>44.4</v>
      </c>
      <c r="AD51" s="23">
        <v>0.41499999999999998</v>
      </c>
      <c r="AE51" s="23">
        <v>3.71</v>
      </c>
      <c r="AF51" s="23">
        <v>17.3</v>
      </c>
      <c r="AG51" s="23">
        <v>157.46437222985469</v>
      </c>
      <c r="AH51" s="23">
        <v>-0.18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3">
        <v>41.4</v>
      </c>
      <c r="AD52" s="23">
        <v>0.38500000000000001</v>
      </c>
      <c r="AE52" s="23">
        <v>3.81</v>
      </c>
      <c r="AF52" s="23">
        <v>9.5</v>
      </c>
      <c r="AH52" s="23">
        <v>-0.03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3">
        <v>45</v>
      </c>
      <c r="AD53" s="23">
        <v>0.42799999999999999</v>
      </c>
      <c r="AE53" s="23">
        <v>4.13</v>
      </c>
      <c r="AF53" s="23">
        <v>21</v>
      </c>
      <c r="AG53" s="23">
        <v>148.3191629053737</v>
      </c>
      <c r="AH53" s="23">
        <v>-0.19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3">
        <v>45.4</v>
      </c>
      <c r="AD54" s="23">
        <v>0.45200000000000001</v>
      </c>
      <c r="AE54" s="23">
        <v>4.21</v>
      </c>
      <c r="AF54" s="23">
        <v>7.3999999999999986</v>
      </c>
      <c r="AG54" s="23">
        <v>156.51090930605861</v>
      </c>
      <c r="AH54" s="23">
        <v>0.23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3">
        <v>47.6</v>
      </c>
      <c r="AD55" s="23">
        <v>0.51500000000000001</v>
      </c>
      <c r="AE55" s="23">
        <v>4.3</v>
      </c>
      <c r="AF55" s="23">
        <v>13.2</v>
      </c>
      <c r="AG55" s="23">
        <v>139.0676999801274</v>
      </c>
      <c r="AH55" s="23">
        <v>-0.26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3">
        <v>46.1</v>
      </c>
      <c r="AD56" s="23">
        <v>0.442</v>
      </c>
      <c r="AE56" s="23">
        <v>3.89</v>
      </c>
      <c r="AF56" s="23">
        <v>12.8</v>
      </c>
      <c r="AG56" s="23">
        <v>144.73055493405511</v>
      </c>
      <c r="AH56" s="23">
        <v>0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3">
        <v>40</v>
      </c>
      <c r="AD57" s="23">
        <v>0.31</v>
      </c>
      <c r="AE57" s="23">
        <v>3.36</v>
      </c>
      <c r="AF57" s="23">
        <v>17.600000000000001</v>
      </c>
      <c r="AG57" s="23">
        <v>171.5189289480422</v>
      </c>
      <c r="AH57" s="23">
        <v>-0.24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3">
        <v>47.4</v>
      </c>
      <c r="AD58" s="23">
        <v>0.46400000000000002</v>
      </c>
      <c r="AE58" s="23">
        <v>4.1500000000000004</v>
      </c>
      <c r="AF58" s="23">
        <v>20.5</v>
      </c>
      <c r="AG58" s="23">
        <v>141.81945026003211</v>
      </c>
      <c r="AH58" s="23">
        <v>0.05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3">
        <v>42</v>
      </c>
      <c r="AD59" s="23">
        <v>0.40300000000000002</v>
      </c>
      <c r="AE59" s="23">
        <v>3.88</v>
      </c>
      <c r="AF59" s="23">
        <v>16.899999999999999</v>
      </c>
      <c r="AG59" s="23">
        <v>166.11380140198429</v>
      </c>
      <c r="AH59" s="23">
        <v>-0.62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3">
        <v>43.6</v>
      </c>
      <c r="AD60" s="23">
        <v>0.41</v>
      </c>
      <c r="AE60" s="23">
        <v>3.47</v>
      </c>
      <c r="AF60" s="23">
        <v>14.8</v>
      </c>
      <c r="AG60" s="23">
        <v>163.48882936402831</v>
      </c>
      <c r="AH60" s="23">
        <v>-0.45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3">
        <v>46.2</v>
      </c>
      <c r="AD61" s="23">
        <v>0.52200000000000002</v>
      </c>
      <c r="AE61" s="23">
        <v>4.1100000000000003</v>
      </c>
      <c r="AF61" s="23">
        <v>11.599999999999991</v>
      </c>
      <c r="AG61" s="23">
        <v>146.99858793470031</v>
      </c>
      <c r="AH61" s="23">
        <v>0.17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3">
        <v>45.1</v>
      </c>
      <c r="AD62" s="23">
        <v>0.46</v>
      </c>
      <c r="AE62" s="23">
        <v>4.01</v>
      </c>
      <c r="AF62" s="23">
        <v>10.1</v>
      </c>
      <c r="AG62" s="23">
        <v>162.39788609593671</v>
      </c>
      <c r="AH62" s="23">
        <v>0.03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3">
        <v>53.5</v>
      </c>
      <c r="AD63" s="23">
        <v>0.60099999999999998</v>
      </c>
      <c r="AE63" s="23">
        <v>4.78</v>
      </c>
      <c r="AF63" s="23">
        <v>16.5</v>
      </c>
      <c r="AG63" s="23">
        <v>127.52518339536751</v>
      </c>
      <c r="AH63" s="23">
        <v>0.38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3">
        <v>47.6</v>
      </c>
      <c r="AD64" s="23">
        <v>0.47299999999999998</v>
      </c>
      <c r="AE64" s="23">
        <v>4.41</v>
      </c>
      <c r="AF64" s="23">
        <v>16.7</v>
      </c>
      <c r="AG64" s="23">
        <v>145.4910461556936</v>
      </c>
      <c r="AH64" s="23">
        <v>0.35</v>
      </c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3">
        <v>45.3</v>
      </c>
      <c r="AD65" s="23">
        <v>0.43099999999999999</v>
      </c>
      <c r="AE65" s="23">
        <v>3.92</v>
      </c>
      <c r="AF65" s="23">
        <v>16.5</v>
      </c>
      <c r="AG65" s="23">
        <v>149.85383463755821</v>
      </c>
      <c r="AH65" s="23">
        <v>0.25</v>
      </c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3">
        <v>42.1</v>
      </c>
      <c r="AD66" s="23">
        <v>0.32200000000000001</v>
      </c>
      <c r="AE66" s="23">
        <v>3.5</v>
      </c>
      <c r="AF66" s="23">
        <v>9.2000000000000028</v>
      </c>
      <c r="AG66" s="23">
        <v>159.15490232717571</v>
      </c>
      <c r="AH66" s="23">
        <v>-0.22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3">
        <v>47.3</v>
      </c>
      <c r="AD67" s="23">
        <v>0.51800000000000002</v>
      </c>
      <c r="AE67" s="23">
        <v>4.2300000000000004</v>
      </c>
      <c r="AF67" s="23">
        <v>16.3</v>
      </c>
      <c r="AG67" s="23">
        <v>140.3489800683794</v>
      </c>
      <c r="AH67" s="23">
        <v>0.16</v>
      </c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3">
        <v>49.7</v>
      </c>
      <c r="AD68" s="23">
        <v>0.54700000000000004</v>
      </c>
      <c r="AE68" s="23">
        <v>4.33</v>
      </c>
      <c r="AF68" s="23">
        <v>12.6</v>
      </c>
      <c r="AG68" s="23">
        <v>135.60099883679359</v>
      </c>
      <c r="AH68" s="23">
        <v>-0.13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3">
        <v>43.8</v>
      </c>
      <c r="AD69" s="23">
        <v>0.35299999999999998</v>
      </c>
      <c r="AE69" s="23">
        <v>3.87</v>
      </c>
      <c r="AF69" s="23">
        <v>12</v>
      </c>
      <c r="AG69" s="23">
        <v>158.94885597013709</v>
      </c>
      <c r="AH69" s="23">
        <v>-0.06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3">
        <v>44</v>
      </c>
      <c r="AD70" s="23">
        <v>0.35299999999999998</v>
      </c>
      <c r="AE70" s="23">
        <v>4</v>
      </c>
      <c r="AF70" s="23">
        <v>13</v>
      </c>
      <c r="AG70" s="23">
        <v>153.24122889146739</v>
      </c>
      <c r="AH70" s="23">
        <v>-0.2</v>
      </c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3">
        <v>44.1</v>
      </c>
      <c r="AD71" s="23">
        <v>0.39100000000000001</v>
      </c>
      <c r="AE71" s="23">
        <v>3.8</v>
      </c>
      <c r="AF71" s="23">
        <v>15.1</v>
      </c>
      <c r="AG71" s="23">
        <v>161.02146447241989</v>
      </c>
      <c r="AH71" s="23">
        <v>-0.28000000000000003</v>
      </c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3">
        <v>43.7</v>
      </c>
      <c r="AD72" s="23">
        <v>0.39700000000000002</v>
      </c>
      <c r="AE72" s="23">
        <v>3.73</v>
      </c>
      <c r="AF72" s="23">
        <v>19.899999999999999</v>
      </c>
      <c r="AG72" s="23">
        <v>155.20051548270271</v>
      </c>
      <c r="AH72" s="23">
        <v>0.03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23">
        <v>45.2</v>
      </c>
      <c r="AD73" s="23">
        <v>0.40100000000000002</v>
      </c>
      <c r="AE73" s="23">
        <v>4.08</v>
      </c>
      <c r="AF73" s="23">
        <v>22.4</v>
      </c>
      <c r="AG73" s="23">
        <v>152.4077082325482</v>
      </c>
      <c r="AH73" s="23">
        <v>-0.05</v>
      </c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23">
        <v>35.299999999999997</v>
      </c>
      <c r="AD74" s="23">
        <v>0.19600000000000001</v>
      </c>
      <c r="AE74" s="23">
        <v>2.89</v>
      </c>
      <c r="AF74" s="23">
        <v>12</v>
      </c>
      <c r="AG74" s="23">
        <v>197.90301866674011</v>
      </c>
      <c r="AH74" s="23">
        <v>-0.7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23">
        <v>44.2</v>
      </c>
      <c r="AD75" s="23">
        <v>0.373</v>
      </c>
      <c r="AE75" s="23">
        <v>3.74</v>
      </c>
      <c r="AF75" s="23">
        <v>17.5</v>
      </c>
      <c r="AG75" s="23">
        <v>175.63660413176689</v>
      </c>
      <c r="AH75" s="23">
        <v>-0.21</v>
      </c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3">
        <v>47</v>
      </c>
      <c r="AD76" s="23">
        <v>0.48099999999999998</v>
      </c>
      <c r="AE76" s="23">
        <v>4.0199999999999996</v>
      </c>
      <c r="AF76" s="23">
        <v>11.2</v>
      </c>
      <c r="AG76" s="23">
        <v>148.76276995263319</v>
      </c>
      <c r="AH76" s="23">
        <v>0.13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3">
        <v>47</v>
      </c>
      <c r="AD77" s="23">
        <v>0.43099999999999999</v>
      </c>
      <c r="AE77" s="23">
        <v>4.2</v>
      </c>
      <c r="AF77" s="23">
        <v>17.5</v>
      </c>
      <c r="AG77" s="23">
        <v>146.443644193512</v>
      </c>
      <c r="AH77" s="23">
        <v>0.05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3">
        <v>44.5</v>
      </c>
      <c r="AD78" s="23">
        <v>0.42499999999999999</v>
      </c>
      <c r="AE78" s="23">
        <v>3.98</v>
      </c>
      <c r="AF78" s="23">
        <v>20.7</v>
      </c>
      <c r="AG78" s="23">
        <v>155.9835795822946</v>
      </c>
      <c r="AH78" s="23">
        <v>-0.34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3">
        <v>47.7</v>
      </c>
      <c r="AD79" s="23">
        <v>0.48399999999999999</v>
      </c>
      <c r="AE79" s="23">
        <v>4.21</v>
      </c>
      <c r="AF79" s="1">
        <v>16.600000000000001</v>
      </c>
      <c r="AG79" s="23">
        <v>138.32740494028539</v>
      </c>
      <c r="AH79" s="23">
        <v>-0.2</v>
      </c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3">
        <v>46.4</v>
      </c>
      <c r="AD80" s="23">
        <v>0.48</v>
      </c>
      <c r="AE80" s="23">
        <v>4.45</v>
      </c>
      <c r="AF80" s="23">
        <v>6.4000000000000057</v>
      </c>
      <c r="AG80" s="23">
        <v>143.6751183749746</v>
      </c>
      <c r="AH80" s="23">
        <v>-0.3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3">
        <v>48.2</v>
      </c>
      <c r="AD81" s="23">
        <v>0.46200000000000002</v>
      </c>
      <c r="AE81" s="23">
        <v>4.49</v>
      </c>
      <c r="AF81" s="23">
        <v>15.1</v>
      </c>
      <c r="AG81" s="23">
        <v>144.95096102716309</v>
      </c>
      <c r="AH81" s="23">
        <v>-7.0000000000000007E-2</v>
      </c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3">
        <v>42.8</v>
      </c>
      <c r="AD82" s="23">
        <v>0.29899999999999999</v>
      </c>
      <c r="AE82" s="23">
        <v>3.67</v>
      </c>
      <c r="AF82" s="23">
        <v>14.4</v>
      </c>
      <c r="AG82" s="23">
        <v>159.4344934430604</v>
      </c>
      <c r="AH82" s="23">
        <v>0.13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3">
        <v>48.5</v>
      </c>
      <c r="AD83" s="23">
        <v>0.39500000000000002</v>
      </c>
      <c r="AE83" s="23">
        <v>4.05</v>
      </c>
      <c r="AF83" s="23">
        <v>11.6</v>
      </c>
      <c r="AH83" s="23">
        <v>0.44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3">
        <v>39.6</v>
      </c>
      <c r="AD84" s="23">
        <v>0.3</v>
      </c>
      <c r="AE84" s="23">
        <v>3.53</v>
      </c>
      <c r="AF84" s="23">
        <v>14.9</v>
      </c>
      <c r="AG84" s="23">
        <v>189.5299152293808</v>
      </c>
      <c r="AH84" s="23">
        <v>-0.26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3">
        <v>44.3</v>
      </c>
      <c r="AD85" s="23">
        <v>0.44400000000000001</v>
      </c>
      <c r="AE85" s="23">
        <v>4</v>
      </c>
      <c r="AF85" s="23">
        <v>15.6</v>
      </c>
      <c r="AG85" s="23">
        <v>158.04151025490779</v>
      </c>
      <c r="AH85" s="23">
        <v>-0.49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3">
        <v>52.2</v>
      </c>
      <c r="AD86" s="23">
        <v>0.55200000000000005</v>
      </c>
      <c r="AE86" s="23">
        <v>4.8</v>
      </c>
      <c r="AF86" s="23">
        <v>17.100000000000001</v>
      </c>
      <c r="AG86" s="23">
        <v>124.6862419044285</v>
      </c>
      <c r="AH86" s="23">
        <v>0.37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3">
        <v>48</v>
      </c>
      <c r="AD87" s="23">
        <v>0.55200000000000005</v>
      </c>
      <c r="AE87" s="23">
        <v>4.3600000000000003</v>
      </c>
      <c r="AF87" s="23">
        <v>16.399999999999999</v>
      </c>
      <c r="AG87" s="23">
        <v>143.89044073589429</v>
      </c>
      <c r="AH87" s="23">
        <v>0.22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3">
        <v>42.4</v>
      </c>
      <c r="AD88" s="23">
        <v>0.35299999999999998</v>
      </c>
      <c r="AE88" s="23">
        <v>3.67</v>
      </c>
      <c r="AF88" s="23">
        <v>13.7</v>
      </c>
      <c r="AG88" s="23">
        <v>172.87598236317331</v>
      </c>
      <c r="AH88" s="23">
        <v>-0.28999999999999998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3">
        <v>48.5</v>
      </c>
      <c r="AD89" s="23">
        <v>0.54900000000000004</v>
      </c>
      <c r="AE89" s="23">
        <v>4.74</v>
      </c>
      <c r="AF89" s="23">
        <v>20.399999999999999</v>
      </c>
      <c r="AG89" s="23">
        <v>140.50773381767189</v>
      </c>
      <c r="AH89" s="23">
        <v>0.13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3">
        <v>47</v>
      </c>
      <c r="AD90" s="23">
        <v>0.43</v>
      </c>
      <c r="AE90" s="23">
        <v>4.09</v>
      </c>
      <c r="AF90" s="23">
        <v>10</v>
      </c>
      <c r="AG90" s="23">
        <v>149.33858839226551</v>
      </c>
      <c r="AH90" s="23">
        <v>0.19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3">
        <v>41.4</v>
      </c>
      <c r="AD91" s="23">
        <v>0.378</v>
      </c>
      <c r="AE91" s="23">
        <v>3.7</v>
      </c>
      <c r="AF91" s="23">
        <v>15.3</v>
      </c>
      <c r="AG91" s="23">
        <v>171.07461444792509</v>
      </c>
      <c r="AH91" s="23">
        <v>0.04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3">
        <v>40.4</v>
      </c>
      <c r="AD92" s="23">
        <v>0.34899999999999998</v>
      </c>
      <c r="AE92" s="23">
        <v>3.39</v>
      </c>
      <c r="AF92" s="23">
        <v>9.2000000000000028</v>
      </c>
      <c r="AG92" s="23">
        <v>170.4571284981613</v>
      </c>
      <c r="AH92" s="23">
        <v>-0.17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3">
        <v>37.4</v>
      </c>
      <c r="AD93" s="23">
        <v>0.27</v>
      </c>
      <c r="AE93" s="23">
        <v>3.34</v>
      </c>
      <c r="AF93" s="23">
        <v>10.3</v>
      </c>
      <c r="AG93" s="23">
        <v>184.57558952047589</v>
      </c>
      <c r="AH93" s="23">
        <v>-0.28999999999999998</v>
      </c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3">
        <v>50.8</v>
      </c>
      <c r="AD94" s="23">
        <v>0.51600000000000001</v>
      </c>
      <c r="AE94" s="23">
        <v>4.57</v>
      </c>
      <c r="AF94" s="23">
        <v>14.6</v>
      </c>
      <c r="AG94" s="23">
        <v>137.1235823231352</v>
      </c>
      <c r="AH94" s="23">
        <v>0.24</v>
      </c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3">
        <v>41.4</v>
      </c>
      <c r="AD95" s="23">
        <v>0.35399999999999998</v>
      </c>
      <c r="AE95" s="23">
        <v>3.46</v>
      </c>
      <c r="AF95" s="23">
        <v>17.8</v>
      </c>
      <c r="AG95" s="23">
        <v>167.5235258997364</v>
      </c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3">
        <v>46.1</v>
      </c>
      <c r="AD96" s="23">
        <v>0.441</v>
      </c>
      <c r="AE96" s="23">
        <v>4</v>
      </c>
      <c r="AF96" s="23">
        <v>20.100000000000001</v>
      </c>
      <c r="AG96" s="23">
        <v>143.64663348634051</v>
      </c>
      <c r="AH96" s="23">
        <v>-0.1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3">
        <v>47</v>
      </c>
      <c r="AD97" s="23">
        <v>0.45300000000000001</v>
      </c>
      <c r="AE97" s="23">
        <v>4.2300000000000004</v>
      </c>
      <c r="AF97" s="23">
        <v>16.600000000000001</v>
      </c>
      <c r="AG97" s="23">
        <v>143.54496518798371</v>
      </c>
      <c r="AH97" s="23">
        <v>-0.44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3">
        <v>52.3</v>
      </c>
      <c r="AD98" s="23">
        <v>0.48099999999999998</v>
      </c>
      <c r="AE98" s="23">
        <v>4.54</v>
      </c>
      <c r="AF98" s="23">
        <v>24.6</v>
      </c>
      <c r="AG98" s="23">
        <v>129.67902547920451</v>
      </c>
      <c r="AH98" s="23">
        <v>0.19</v>
      </c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3">
        <v>47.3</v>
      </c>
      <c r="AD99" s="23">
        <v>0.47899999999999998</v>
      </c>
      <c r="AE99" s="23">
        <v>4.4400000000000004</v>
      </c>
      <c r="AF99" s="23">
        <v>19.5</v>
      </c>
      <c r="AG99" s="23">
        <v>147.3066052384012</v>
      </c>
      <c r="AH99" s="23">
        <v>-0.06</v>
      </c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3">
        <v>46.3</v>
      </c>
      <c r="AD100" s="23">
        <v>0.498</v>
      </c>
      <c r="AE100" s="23">
        <v>4.17</v>
      </c>
      <c r="AF100" s="23">
        <v>10.7</v>
      </c>
      <c r="AG100" s="23">
        <v>158.22637707116999</v>
      </c>
      <c r="AH100" s="23">
        <v>0.53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3">
        <v>44</v>
      </c>
      <c r="AD101" s="23">
        <v>0.42699999999999999</v>
      </c>
      <c r="AE101" s="23">
        <v>3.86</v>
      </c>
      <c r="AF101" s="23">
        <v>19.899999999999999</v>
      </c>
      <c r="AG101" s="23">
        <v>169.13045299934319</v>
      </c>
      <c r="AH101" s="23">
        <v>-0.12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23">
        <v>48.2</v>
      </c>
      <c r="AD102" s="23">
        <v>0.44500000000000001</v>
      </c>
      <c r="AE102" s="23">
        <v>4.24</v>
      </c>
      <c r="AF102" s="23">
        <v>11.5</v>
      </c>
      <c r="AH102" s="23">
        <v>-0.25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23">
        <v>54.6</v>
      </c>
      <c r="AD103" s="23">
        <v>0.63</v>
      </c>
      <c r="AE103" s="23">
        <v>4.91</v>
      </c>
      <c r="AF103" s="23">
        <v>22.4</v>
      </c>
      <c r="AG103" s="23">
        <v>123.3422026572688</v>
      </c>
      <c r="AH103" s="23">
        <v>0.34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23">
        <v>45</v>
      </c>
      <c r="AD104" s="23">
        <v>0.45500000000000002</v>
      </c>
      <c r="AE104" s="23">
        <v>3.76</v>
      </c>
      <c r="AF104" s="23">
        <v>22.6</v>
      </c>
      <c r="AG104" s="23">
        <v>148.77717652603931</v>
      </c>
      <c r="AH104" s="23">
        <v>-0.03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23">
        <v>44.9</v>
      </c>
      <c r="AD105" s="23">
        <v>0.42899999999999999</v>
      </c>
      <c r="AE105" s="23">
        <v>4</v>
      </c>
      <c r="AF105" s="23">
        <v>14</v>
      </c>
      <c r="AG105" s="23">
        <v>150.07820354975939</v>
      </c>
      <c r="AH105" s="23">
        <v>0.01</v>
      </c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23">
        <v>45.6</v>
      </c>
      <c r="AD106" s="23">
        <v>0.42299999999999999</v>
      </c>
      <c r="AE106" s="23">
        <v>4.1100000000000003</v>
      </c>
      <c r="AF106" s="23">
        <v>13.599999999999991</v>
      </c>
      <c r="AH106" s="23">
        <v>0.16</v>
      </c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23">
        <v>49.5</v>
      </c>
      <c r="AD107" s="23">
        <v>0.54500000000000004</v>
      </c>
      <c r="AE107" s="23">
        <v>4.28</v>
      </c>
      <c r="AF107" s="23">
        <v>14.2</v>
      </c>
      <c r="AG107" s="23">
        <v>136.14763220097441</v>
      </c>
      <c r="AH107" s="23">
        <v>-0.26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</sheetData>
  <sheetProtection algorithmName="SHA-512" hashValue="RmaFkgbjHiqBle/RPyq9sYYVa5r9lI0DRghRiwCYHFxaS+UHN0RCqAObAP26csR6uF1pLtRBh0Fnkzsi6QjmsA==" saltValue="SP6wcAsFHNYz5Ac6uaKVRw==" spinCount="100000" sheet="1" objects="1" scenarios="1"/>
  <mergeCells count="28">
    <mergeCell ref="B1:Q2"/>
    <mergeCell ref="F13:I14"/>
    <mergeCell ref="B25:I26"/>
    <mergeCell ref="B16:I17"/>
    <mergeCell ref="C24:E24"/>
    <mergeCell ref="B6:C6"/>
    <mergeCell ref="L20:Q23"/>
    <mergeCell ref="B10:E12"/>
    <mergeCell ref="G24:I24"/>
    <mergeCell ref="D6:E6"/>
    <mergeCell ref="H6:I6"/>
    <mergeCell ref="F10:I12"/>
    <mergeCell ref="L14:Q18"/>
    <mergeCell ref="C23:E23"/>
    <mergeCell ref="F8:I9"/>
    <mergeCell ref="B13:E14"/>
    <mergeCell ref="B18:I20"/>
    <mergeCell ref="F22:G23"/>
    <mergeCell ref="H22:I23"/>
    <mergeCell ref="B8:E9"/>
    <mergeCell ref="F6:G6"/>
    <mergeCell ref="P4:P5"/>
    <mergeCell ref="Q4:Q5"/>
    <mergeCell ref="B4:J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L151"/>
  <sheetViews>
    <sheetView showGridLines="0" workbookViewId="0">
      <selection activeCell="M10" sqref="M10"/>
    </sheetView>
  </sheetViews>
  <sheetFormatPr defaultRowHeight="15" x14ac:dyDescent="0.25"/>
  <cols>
    <col min="1" max="1" width="2" style="24" customWidth="1"/>
    <col min="2" max="10" width="11" style="24" customWidth="1"/>
    <col min="11" max="11" width="3" style="24" customWidth="1"/>
    <col min="12" max="12" width="28" style="24" customWidth="1"/>
    <col min="13" max="14" width="13" style="24" customWidth="1"/>
    <col min="15" max="16" width="15" style="24" customWidth="1"/>
    <col min="17" max="17" width="13" style="24" customWidth="1"/>
    <col min="18" max="26" width="9" style="24"/>
    <col min="27" max="28" width="9" style="23"/>
    <col min="29" max="35" width="2" style="23" customWidth="1"/>
    <col min="36" max="50" width="9" style="23"/>
    <col min="51" max="63" width="2" style="23" customWidth="1"/>
    <col min="64" max="64" width="9" style="23"/>
    <col min="65" max="16384" width="9" style="24"/>
  </cols>
  <sheetData>
    <row r="1" spans="2:63" ht="21.95" customHeight="1" x14ac:dyDescent="0.25">
      <c r="B1" s="30" t="s">
        <v>57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2" t="s">
        <v>58</v>
      </c>
      <c r="AD1" s="22" t="s">
        <v>59</v>
      </c>
      <c r="AE1" s="22" t="s">
        <v>60</v>
      </c>
      <c r="AF1" s="22" t="s">
        <v>61</v>
      </c>
      <c r="AG1" s="22" t="s">
        <v>62</v>
      </c>
      <c r="AH1" s="22"/>
      <c r="AI1" s="22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2" t="s">
        <v>5</v>
      </c>
      <c r="AZ1" s="22" t="s">
        <v>6</v>
      </c>
      <c r="BA1" s="22" t="s">
        <v>7</v>
      </c>
      <c r="BB1" s="22" t="s">
        <v>8</v>
      </c>
      <c r="BC1" s="22" t="s">
        <v>9</v>
      </c>
      <c r="BD1" s="22">
        <v>-1</v>
      </c>
      <c r="BE1" s="22">
        <v>1.2246467991473532E-16</v>
      </c>
      <c r="BF1" s="22">
        <v>-0.70710678118654746</v>
      </c>
      <c r="BG1" s="22">
        <v>0.70710678118654757</v>
      </c>
      <c r="BH1" s="22">
        <v>6.123233995736766E-17</v>
      </c>
      <c r="BI1" s="22">
        <v>1</v>
      </c>
      <c r="BJ1" s="22">
        <v>0.70710678118654757</v>
      </c>
      <c r="BK1" s="22">
        <v>0.70710678118654746</v>
      </c>
    </row>
    <row r="2" spans="2:63" ht="21.95" customHeight="1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3">
        <v>-0.13</v>
      </c>
      <c r="AD2" s="23">
        <v>32.5</v>
      </c>
      <c r="AE2" s="23">
        <v>0.65</v>
      </c>
      <c r="AF2" s="23">
        <v>6.0000000000000012E-2</v>
      </c>
      <c r="AG2" s="23">
        <v>205.93666836474779</v>
      </c>
      <c r="AH2" s="1"/>
      <c r="AI2" s="23">
        <v>0.3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23">
        <v>92.9</v>
      </c>
      <c r="AZ2" s="23">
        <v>0</v>
      </c>
      <c r="BA2" s="23">
        <v>0</v>
      </c>
      <c r="BB2" s="23">
        <v>0</v>
      </c>
      <c r="BC2" s="23">
        <v>0</v>
      </c>
      <c r="BD2" s="23">
        <v>-0.9992290362407229</v>
      </c>
      <c r="BE2" s="23">
        <v>3.9259815759068506E-2</v>
      </c>
      <c r="BF2" s="23">
        <v>-0.67880074553294178</v>
      </c>
      <c r="BG2" s="23">
        <v>0.73432250943568544</v>
      </c>
      <c r="BH2" s="23">
        <v>3.9259815759068666E-2</v>
      </c>
      <c r="BI2" s="23">
        <v>0.9992290362407229</v>
      </c>
      <c r="BJ2" s="23">
        <v>0.73432250943568556</v>
      </c>
      <c r="BK2" s="23">
        <v>0.67880074553294167</v>
      </c>
    </row>
    <row r="3" spans="2:63" ht="21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23">
        <v>0.39</v>
      </c>
      <c r="AD3" s="23">
        <v>37.4</v>
      </c>
      <c r="AE3" s="23">
        <v>0.8</v>
      </c>
      <c r="AF3" s="23">
        <v>0.28999999999999998</v>
      </c>
      <c r="AG3" s="23">
        <v>144.64353613278399</v>
      </c>
      <c r="AH3" s="1"/>
      <c r="AI3" s="23">
        <v>0.25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3" t="s">
        <v>10</v>
      </c>
      <c r="AZ3" s="2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-0.52025501772805383</v>
      </c>
      <c r="BA3" s="2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0.49772956163842857</v>
      </c>
      <c r="BB3" s="2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-0.31559256266946628</v>
      </c>
      <c r="BC3" s="2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0.64714861847006899</v>
      </c>
      <c r="BD3" s="23">
        <v>-0.99691733373312796</v>
      </c>
      <c r="BE3" s="23">
        <v>7.8459095727845068E-2</v>
      </c>
      <c r="BF3" s="23">
        <v>-0.64944804833018355</v>
      </c>
      <c r="BG3" s="23">
        <v>0.76040596560003104</v>
      </c>
      <c r="BH3" s="23">
        <v>7.8459095727844999E-2</v>
      </c>
      <c r="BI3" s="23">
        <v>0.99691733373312796</v>
      </c>
      <c r="BJ3" s="23">
        <v>0.76040596560003093</v>
      </c>
      <c r="BK3" s="23">
        <v>0.64944804833018366</v>
      </c>
    </row>
    <row r="4" spans="2:63" ht="33.950000000000003" customHeight="1" x14ac:dyDescent="0.25">
      <c r="B4" s="33" t="s">
        <v>63</v>
      </c>
      <c r="C4" s="58"/>
      <c r="D4" s="58"/>
      <c r="E4" s="58"/>
      <c r="F4" s="58"/>
      <c r="G4" s="58"/>
      <c r="H4" s="58"/>
      <c r="I4" s="58"/>
      <c r="J4" s="58"/>
      <c r="K4" s="1"/>
      <c r="L4" s="36" t="s">
        <v>12</v>
      </c>
      <c r="M4" s="32" t="s">
        <v>13</v>
      </c>
      <c r="N4" s="37" t="s">
        <v>14</v>
      </c>
      <c r="O4" s="32" t="s">
        <v>15</v>
      </c>
      <c r="P4" s="32" t="s">
        <v>16</v>
      </c>
      <c r="Q4" s="32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23">
        <v>-0.15</v>
      </c>
      <c r="AD4" s="23">
        <v>32.04</v>
      </c>
      <c r="AE4" s="23">
        <v>0.79</v>
      </c>
      <c r="AF4" s="23">
        <v>0.58000000000000007</v>
      </c>
      <c r="AG4" s="23">
        <v>163.6111337073003</v>
      </c>
      <c r="AH4" s="1"/>
      <c r="AI4" s="23">
        <v>0.2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23">
        <v>93.1</v>
      </c>
      <c r="AZ4" s="1"/>
      <c r="BA4" s="1"/>
      <c r="BB4" s="1"/>
      <c r="BC4" s="1"/>
      <c r="BD4" s="23">
        <v>-0.99306845695492629</v>
      </c>
      <c r="BE4" s="23">
        <v>0.11753739745783755</v>
      </c>
      <c r="BF4" s="23">
        <v>-0.61909394930983408</v>
      </c>
      <c r="BG4" s="23">
        <v>0.78531693088074483</v>
      </c>
      <c r="BH4" s="23">
        <v>0.1175373974578377</v>
      </c>
      <c r="BI4" s="23">
        <v>0.99306845695492629</v>
      </c>
      <c r="BJ4" s="23">
        <v>0.78531693088074495</v>
      </c>
      <c r="BK4" s="23">
        <v>0.61909394930983397</v>
      </c>
    </row>
    <row r="5" spans="2:63" ht="21.95" customHeight="1" x14ac:dyDescent="0.25">
      <c r="B5" s="58"/>
      <c r="C5" s="59"/>
      <c r="D5" s="59"/>
      <c r="E5" s="59"/>
      <c r="F5" s="59"/>
      <c r="G5" s="59"/>
      <c r="H5" s="59"/>
      <c r="I5" s="59"/>
      <c r="J5" s="58"/>
      <c r="K5" s="1"/>
      <c r="L5" s="36"/>
      <c r="M5" s="32"/>
      <c r="N5" s="38"/>
      <c r="O5" s="32"/>
      <c r="P5" s="32"/>
      <c r="Q5" s="3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23">
        <v>-0.54</v>
      </c>
      <c r="AD5" s="23">
        <v>21.63</v>
      </c>
      <c r="AE5" s="23">
        <v>0.34</v>
      </c>
      <c r="AF5" s="23">
        <v>0.87999999999999989</v>
      </c>
      <c r="AG5" s="23">
        <v>264.56522738157531</v>
      </c>
      <c r="AH5" s="1"/>
      <c r="AI5" s="23">
        <v>0.15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3" t="s">
        <v>18</v>
      </c>
      <c r="AZ5" s="1"/>
      <c r="BA5" s="1"/>
      <c r="BB5" s="1"/>
      <c r="BC5" s="1"/>
      <c r="BD5" s="23">
        <v>-0.98768834059513766</v>
      </c>
      <c r="BE5" s="23">
        <v>0.15643446504023098</v>
      </c>
      <c r="BF5" s="23">
        <v>-0.58778525229247303</v>
      </c>
      <c r="BG5" s="23">
        <v>0.80901699437494745</v>
      </c>
      <c r="BH5" s="23">
        <v>0.15643446504023092</v>
      </c>
      <c r="BI5" s="23">
        <v>0.98768834059513777</v>
      </c>
      <c r="BJ5" s="23">
        <v>0.80901699437494745</v>
      </c>
      <c r="BK5" s="23">
        <v>0.58778525229247314</v>
      </c>
    </row>
    <row r="6" spans="2:63" ht="21.95" customHeight="1" x14ac:dyDescent="0.25">
      <c r="B6" s="58"/>
      <c r="C6" s="58"/>
      <c r="D6" s="58"/>
      <c r="E6" s="58"/>
      <c r="F6" s="58"/>
      <c r="G6" s="58"/>
      <c r="H6" s="58"/>
      <c r="I6" s="58"/>
      <c r="J6" s="21"/>
      <c r="K6" s="1"/>
      <c r="L6" s="25" t="s">
        <v>58</v>
      </c>
      <c r="M6" s="9">
        <v>-0.15</v>
      </c>
      <c r="N6" s="13">
        <v>0</v>
      </c>
      <c r="O6" s="8">
        <v>92.216981132075475</v>
      </c>
      <c r="P6" s="8">
        <f>100+((((COUNT($AC$2:$AC$107)+1)+1)/2-(1+COUNTIFS($AC$2:$AC$107,"&lt;&gt;",$AC$2:$AC$107,"&gt;"&amp;N6)))/(COUNT($AC$2:$AC$107)+1)*50)</f>
        <v>104.95283018867924</v>
      </c>
      <c r="Q6" s="8">
        <f>P6-O6</f>
        <v>12.735849056603769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23">
        <v>0.01</v>
      </c>
      <c r="AD6" s="23">
        <v>30.16</v>
      </c>
      <c r="AE6" s="23">
        <v>0.67</v>
      </c>
      <c r="AF6" s="23">
        <v>0.2</v>
      </c>
      <c r="AG6" s="23">
        <v>149.33633280730621</v>
      </c>
      <c r="AH6" s="1"/>
      <c r="AI6" s="23">
        <v>0.1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23">
        <v>100.2</v>
      </c>
      <c r="AZ6" s="1"/>
      <c r="BA6" s="1"/>
      <c r="BB6" s="1"/>
      <c r="BC6" s="1"/>
      <c r="BD6" s="23">
        <v>-0.98078528040323043</v>
      </c>
      <c r="BE6" s="23">
        <v>0.19509032201612816</v>
      </c>
      <c r="BF6" s="23">
        <v>-0.55557023301960229</v>
      </c>
      <c r="BG6" s="23">
        <v>0.83146961230254512</v>
      </c>
      <c r="BH6" s="23">
        <v>0.19509032201612833</v>
      </c>
      <c r="BI6" s="23">
        <v>0.98078528040323043</v>
      </c>
      <c r="BJ6" s="23">
        <v>0.83146961230254524</v>
      </c>
      <c r="BK6" s="2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25" t="s">
        <v>59</v>
      </c>
      <c r="M7" s="9">
        <v>31.92</v>
      </c>
      <c r="N7" s="13">
        <v>0</v>
      </c>
      <c r="O7" s="8">
        <v>93.160377358490564</v>
      </c>
      <c r="P7" s="8">
        <f>100+((((COUNT($AD$2:$AD$107)+1)+1)/2-(1+COUNTIFS($AD$2:$AD$107,"&lt;&gt;",$AD$2:$AD$107,"&gt;"&amp;N7)))/(COUNT($AD$2:$AD$107)+1)*50)</f>
        <v>75.235849056603769</v>
      </c>
      <c r="Q7" s="8">
        <f>P7-O7</f>
        <v>-17.924528301886795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3">
        <v>-0.09</v>
      </c>
      <c r="AD7" s="23">
        <v>31.07</v>
      </c>
      <c r="AE7" s="23">
        <v>0.61</v>
      </c>
      <c r="AF7" s="23">
        <v>0.14000000000000001</v>
      </c>
      <c r="AG7" s="23">
        <v>184.8262823492949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23" t="s">
        <v>19</v>
      </c>
      <c r="AZ7" s="1"/>
      <c r="BA7" s="1"/>
      <c r="BB7" s="1"/>
      <c r="BC7" s="1"/>
      <c r="BD7" s="23">
        <v>-0.97236992039767656</v>
      </c>
      <c r="BE7" s="23">
        <v>0.23344536385590553</v>
      </c>
      <c r="BF7" s="23">
        <v>-0.5224985647159488</v>
      </c>
      <c r="BG7" s="23">
        <v>0.85264016435409229</v>
      </c>
      <c r="BH7" s="23">
        <v>0.23344536385590547</v>
      </c>
      <c r="BI7" s="23">
        <v>0.97236992039767656</v>
      </c>
      <c r="BJ7" s="23">
        <v>0.85264016435409218</v>
      </c>
      <c r="BK7" s="23">
        <v>0.5224985647159488</v>
      </c>
    </row>
    <row r="8" spans="2:63" ht="21.95" customHeight="1" x14ac:dyDescent="0.25">
      <c r="B8" s="43" t="s">
        <v>20</v>
      </c>
      <c r="C8" s="58"/>
      <c r="D8" s="58"/>
      <c r="E8" s="58"/>
      <c r="F8" s="60" t="s">
        <v>21</v>
      </c>
      <c r="G8" s="58"/>
      <c r="H8" s="58"/>
      <c r="I8" s="58"/>
      <c r="J8" s="1"/>
      <c r="K8" s="1"/>
      <c r="L8" s="25" t="s">
        <v>60</v>
      </c>
      <c r="M8" s="11">
        <v>0.72</v>
      </c>
      <c r="N8" s="14">
        <v>0</v>
      </c>
      <c r="O8" s="8">
        <v>105.60747663551402</v>
      </c>
      <c r="P8" s="8">
        <f>100+((((COUNT($AE$2:$AE$107)+1)+1)/2-(1+COUNTIFS($AE$2:$AE$107,"&lt;&gt;",$AE$2:$AE$107,"&gt;"&amp;N8)))/(COUNT($AE$2:$AE$107)+1)*50)</f>
        <v>80.841121495327101</v>
      </c>
      <c r="Q8" s="8">
        <f>P8-O8</f>
        <v>-24.766355140186917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3">
        <v>0.2</v>
      </c>
      <c r="AD8" s="23">
        <v>37.21</v>
      </c>
      <c r="AE8" s="23">
        <v>0.63</v>
      </c>
      <c r="AF8" s="23">
        <v>0.21</v>
      </c>
      <c r="AG8" s="23">
        <v>143.70598761072219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23">
        <v>108</v>
      </c>
      <c r="AZ8" s="1"/>
      <c r="BA8" s="1"/>
      <c r="BB8" s="1"/>
      <c r="BC8" s="1"/>
      <c r="BD8" s="23">
        <v>-0.96245523645364728</v>
      </c>
      <c r="BE8" s="23">
        <v>0.27144044986507415</v>
      </c>
      <c r="BF8" s="23">
        <v>-0.48862124149695507</v>
      </c>
      <c r="BG8" s="23">
        <v>0.87249600707279706</v>
      </c>
      <c r="BH8" s="23">
        <v>0.27144044986507432</v>
      </c>
      <c r="BI8" s="23">
        <v>0.96245523645364728</v>
      </c>
      <c r="BJ8" s="23">
        <v>0.87249600707279718</v>
      </c>
      <c r="BK8" s="23">
        <v>0.48862124149695491</v>
      </c>
    </row>
    <row r="9" spans="2:63" ht="21.95" customHeight="1" x14ac:dyDescent="0.25">
      <c r="B9" s="58"/>
      <c r="C9" s="58"/>
      <c r="D9" s="58"/>
      <c r="E9" s="58"/>
      <c r="F9" s="58"/>
      <c r="G9" s="58"/>
      <c r="H9" s="58"/>
      <c r="I9" s="58"/>
      <c r="J9" s="1"/>
      <c r="K9" s="1"/>
      <c r="L9" s="25" t="s">
        <v>64</v>
      </c>
      <c r="M9" s="9">
        <v>0.53</v>
      </c>
      <c r="N9" s="13">
        <v>0</v>
      </c>
      <c r="O9" s="8">
        <v>83.726415094339615</v>
      </c>
      <c r="P9" s="8">
        <f>100+((((COUNT($AF$2:$AF$107)+1)+1)/2-(1+COUNTIFS($AF$2:$AF$107,"&lt;&gt;",$AF$2:$AF$107,"&lt;"&amp;ABS(N9))))/(COUNT($AF$2:$AF$107)+1)*50)</f>
        <v>124.76415094339623</v>
      </c>
      <c r="Q9" s="8">
        <f>P9-O9</f>
        <v>41.037735849056617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3">
        <v>0.26</v>
      </c>
      <c r="AD9" s="23">
        <v>32.520000000000003</v>
      </c>
      <c r="AE9" s="23">
        <v>0.73</v>
      </c>
      <c r="AF9" s="23">
        <v>0.51</v>
      </c>
      <c r="AG9" s="23">
        <v>159.34258414012709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23">
        <v>-0.95105651629515353</v>
      </c>
      <c r="BE9" s="23">
        <v>0.30901699437494751</v>
      </c>
      <c r="BF9" s="23">
        <v>-0.45399049973954669</v>
      </c>
      <c r="BG9" s="23">
        <v>0.8910065241883679</v>
      </c>
      <c r="BH9" s="23">
        <v>0.30901699437494745</v>
      </c>
      <c r="BI9" s="23">
        <v>0.95105651629515353</v>
      </c>
      <c r="BJ9" s="23">
        <v>0.8910065241883679</v>
      </c>
      <c r="BK9" s="23">
        <v>0.45399049973954675</v>
      </c>
    </row>
    <row r="10" spans="2:63" ht="21.95" customHeight="1" x14ac:dyDescent="0.25">
      <c r="B10" s="52">
        <v>92.9</v>
      </c>
      <c r="C10" s="76"/>
      <c r="D10" s="76"/>
      <c r="E10" s="76"/>
      <c r="F10" s="56">
        <f>ROUND($AY$11,1)</f>
        <v>96.1</v>
      </c>
      <c r="G10" s="63"/>
      <c r="H10" s="63"/>
      <c r="I10" s="63"/>
      <c r="J10" s="1"/>
      <c r="K10" s="1"/>
      <c r="L10" s="25" t="s">
        <v>65</v>
      </c>
      <c r="M10" s="27">
        <v>167.00982861589881</v>
      </c>
      <c r="N10" s="28">
        <v>0</v>
      </c>
      <c r="O10" s="8">
        <v>98.177083333333329</v>
      </c>
      <c r="P10" s="8">
        <f>100+((((COUNT($AG$2:$AG$107)+1)+1)/2-(1+COUNTIFS($AG$2:$AG$107,"&lt;&gt;",$AG$2:$AG$107,"&lt;"&amp;N10)))/(COUNT($AG$2:$AG$107)+1)*50)</f>
        <v>124.73958333333334</v>
      </c>
      <c r="Q10" s="8">
        <f>P10-O10</f>
        <v>26.562500000000014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23">
        <v>0.14000000000000001</v>
      </c>
      <c r="AD10" s="23">
        <v>38.26</v>
      </c>
      <c r="AE10" s="23">
        <v>0.92</v>
      </c>
      <c r="AF10" s="23">
        <v>0.17</v>
      </c>
      <c r="AG10" s="23">
        <v>150.88165667710459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23" t="s">
        <v>22</v>
      </c>
      <c r="AZ10" s="1"/>
      <c r="BA10" s="1"/>
      <c r="BB10" s="1"/>
      <c r="BC10" s="1"/>
      <c r="BD10" s="23">
        <v>-0.93819133592248416</v>
      </c>
      <c r="BE10" s="23">
        <v>0.34611705707749285</v>
      </c>
      <c r="BF10" s="23">
        <v>-0.41865973753742824</v>
      </c>
      <c r="BG10" s="23">
        <v>0.90814317382508125</v>
      </c>
      <c r="BH10" s="23">
        <v>0.34611705707749302</v>
      </c>
      <c r="BI10" s="23">
        <v>0.93819133592248416</v>
      </c>
      <c r="BJ10" s="23">
        <v>0.90814317382508125</v>
      </c>
      <c r="BK10" s="23">
        <v>0.41865973753742808</v>
      </c>
    </row>
    <row r="11" spans="2:63" ht="21.95" customHeight="1" x14ac:dyDescent="0.25">
      <c r="B11" s="76"/>
      <c r="C11" s="77"/>
      <c r="D11" s="77"/>
      <c r="E11" s="76"/>
      <c r="F11" s="63"/>
      <c r="G11" s="64"/>
      <c r="H11" s="64"/>
      <c r="I11" s="6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3">
        <v>-0.4</v>
      </c>
      <c r="AD11" s="23">
        <v>31.04</v>
      </c>
      <c r="AE11" s="23">
        <v>0.65</v>
      </c>
      <c r="AF11" s="23">
        <v>3.999999999999998E-2</v>
      </c>
      <c r="AG11" s="23">
        <v>170.91254701866819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23">
        <f>$AY$2+$AI$2*Q6+$AI$3*Q7+$AI$4*Q8+$AI$5*Q9+$AI$6*Q10</f>
        <v>96.098261990830551</v>
      </c>
      <c r="AZ11" s="1"/>
      <c r="BA11" s="1"/>
      <c r="BB11" s="1"/>
      <c r="BC11" s="1"/>
      <c r="BD11" s="23">
        <v>-0.92387953251128674</v>
      </c>
      <c r="BE11" s="23">
        <v>0.38268343236508989</v>
      </c>
      <c r="BF11" s="23">
        <v>-0.38268343236508973</v>
      </c>
      <c r="BG11" s="23">
        <v>0.92387953251128674</v>
      </c>
      <c r="BH11" s="23">
        <v>0.38268343236508984</v>
      </c>
      <c r="BI11" s="23">
        <v>0.92387953251128674</v>
      </c>
      <c r="BJ11" s="23">
        <v>0.92387953251128674</v>
      </c>
      <c r="BK11" s="23">
        <v>0.38268343236508978</v>
      </c>
    </row>
    <row r="12" spans="2:63" ht="21.95" customHeight="1" x14ac:dyDescent="0.25">
      <c r="B12" s="76"/>
      <c r="C12" s="76"/>
      <c r="D12" s="76"/>
      <c r="E12" s="76"/>
      <c r="F12" s="63"/>
      <c r="G12" s="63"/>
      <c r="H12" s="63"/>
      <c r="I12" s="6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23">
        <v>-0.31</v>
      </c>
      <c r="AD12" s="23">
        <v>34.19</v>
      </c>
      <c r="AE12" s="23">
        <v>0.74</v>
      </c>
      <c r="AF12" s="23">
        <v>0</v>
      </c>
      <c r="AG12" s="23">
        <v>156.1073011393448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23">
        <v>-0.90814317382508136</v>
      </c>
      <c r="BE12" s="23">
        <v>0.41865973753742797</v>
      </c>
      <c r="BF12" s="23">
        <v>-0.34611705707749291</v>
      </c>
      <c r="BG12" s="23">
        <v>0.93819133592248416</v>
      </c>
      <c r="BH12" s="23">
        <v>0.41865973753742813</v>
      </c>
      <c r="BI12" s="23">
        <v>0.90814317382508125</v>
      </c>
      <c r="BJ12" s="23">
        <v>0.93819133592248416</v>
      </c>
      <c r="BK12" s="23">
        <v>0.34611705707749296</v>
      </c>
    </row>
    <row r="13" spans="2:63" ht="21.95" customHeight="1" x14ac:dyDescent="0.25">
      <c r="B13" s="61" t="str">
        <f>IF(B10&lt;93.1,"Bottom Quartile",IF(B10&lt;100.2,"3rd Quartile",IF(B10&lt;108,"2nd Quartile","Top Quartile")))</f>
        <v>Bottom Quartile</v>
      </c>
      <c r="C13" s="78"/>
      <c r="D13" s="78"/>
      <c r="E13" s="78"/>
      <c r="F13" s="44" t="str">
        <f>IF(F10&lt;93.1,"Bottom Quartile",IF(F10&lt;100.2,"3rd Quartile",IF(F10&lt;108,"2nd Quartile","Top Quartile")))</f>
        <v>3rd Quartile</v>
      </c>
      <c r="G13" s="58"/>
      <c r="H13" s="58"/>
      <c r="I13" s="5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3">
        <v>-0.43</v>
      </c>
      <c r="AD13" s="23">
        <v>31.95</v>
      </c>
      <c r="AE13" s="23">
        <v>0.85</v>
      </c>
      <c r="AF13" s="23">
        <v>0.47</v>
      </c>
      <c r="AG13" s="23">
        <v>172.9240507737785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23">
        <v>-0.89100652418836779</v>
      </c>
      <c r="BE13" s="23">
        <v>0.45399049973954686</v>
      </c>
      <c r="BF13" s="23">
        <v>-0.30901699437494734</v>
      </c>
      <c r="BG13" s="23">
        <v>0.95105651629515364</v>
      </c>
      <c r="BH13" s="23">
        <v>0.4539904997395468</v>
      </c>
      <c r="BI13" s="23">
        <v>0.89100652418836779</v>
      </c>
      <c r="BJ13" s="23">
        <v>0.95105651629515353</v>
      </c>
      <c r="BK13" s="23">
        <v>0.3090169943749474</v>
      </c>
    </row>
    <row r="14" spans="2:63" ht="21.95" customHeight="1" x14ac:dyDescent="0.25">
      <c r="B14" s="78"/>
      <c r="C14" s="78"/>
      <c r="D14" s="78"/>
      <c r="E14" s="78"/>
      <c r="F14" s="58"/>
      <c r="G14" s="58"/>
      <c r="H14" s="58"/>
      <c r="I14" s="58"/>
      <c r="J14" s="1"/>
      <c r="K14" s="1"/>
      <c r="L14" s="57" t="s">
        <v>81</v>
      </c>
      <c r="M14" s="58"/>
      <c r="N14" s="58"/>
      <c r="O14" s="58"/>
      <c r="P14" s="58"/>
      <c r="Q14" s="5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3">
        <v>-0.08</v>
      </c>
      <c r="AD14" s="23">
        <v>33.630000000000003</v>
      </c>
      <c r="AE14" s="23">
        <v>0.73</v>
      </c>
      <c r="AF14" s="23">
        <v>0</v>
      </c>
      <c r="AG14" s="23">
        <v>157.16286976939719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23">
        <v>-0.87249600707279718</v>
      </c>
      <c r="BE14" s="23">
        <v>0.48862124149695485</v>
      </c>
      <c r="BF14" s="23">
        <v>-0.27144044986507421</v>
      </c>
      <c r="BG14" s="23">
        <v>0.96245523645364728</v>
      </c>
      <c r="BH14" s="23">
        <v>0.48862124149695496</v>
      </c>
      <c r="BI14" s="23">
        <v>0.87249600707279706</v>
      </c>
      <c r="BJ14" s="23">
        <v>0.96245523645364728</v>
      </c>
      <c r="BK14" s="2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58"/>
      <c r="M15" s="59"/>
      <c r="N15" s="59"/>
      <c r="O15" s="59"/>
      <c r="P15" s="59"/>
      <c r="Q15" s="5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3">
        <v>-0.55000000000000004</v>
      </c>
      <c r="AD15" s="23">
        <v>23.77</v>
      </c>
      <c r="AE15" s="23">
        <v>0</v>
      </c>
      <c r="AF15" s="23">
        <v>0.41</v>
      </c>
      <c r="AG15" s="23">
        <v>247.94744179593451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23">
        <v>-0.85264016435409218</v>
      </c>
      <c r="BE15" s="23">
        <v>0.52249856471594891</v>
      </c>
      <c r="BF15" s="23">
        <v>-0.23344536385590534</v>
      </c>
      <c r="BG15" s="23">
        <v>0.97236992039767667</v>
      </c>
      <c r="BH15" s="23">
        <v>0.52249856471594891</v>
      </c>
      <c r="BI15" s="23">
        <v>0.85264016435409218</v>
      </c>
      <c r="BJ15" s="23">
        <v>0.97236992039767656</v>
      </c>
      <c r="BK15" s="23">
        <v>0.23344536385590539</v>
      </c>
    </row>
    <row r="16" spans="2:63" ht="21.95" customHeight="1" x14ac:dyDescent="0.25">
      <c r="B16" s="47" t="s">
        <v>23</v>
      </c>
      <c r="C16" s="58"/>
      <c r="D16" s="58"/>
      <c r="E16" s="58"/>
      <c r="F16" s="58"/>
      <c r="G16" s="58"/>
      <c r="H16" s="58"/>
      <c r="I16" s="58"/>
      <c r="J16" s="1"/>
      <c r="K16" s="1"/>
      <c r="L16" s="58"/>
      <c r="M16" s="59"/>
      <c r="N16" s="59"/>
      <c r="O16" s="59"/>
      <c r="P16" s="59"/>
      <c r="Q16" s="5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23">
        <v>-0.35</v>
      </c>
      <c r="AD16" s="23">
        <v>28.72</v>
      </c>
      <c r="AE16" s="23">
        <v>0.59</v>
      </c>
      <c r="AF16" s="23">
        <v>0.24999999999999989</v>
      </c>
      <c r="AG16" s="23">
        <v>183.69860753617061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23">
        <v>-0.83146961230254535</v>
      </c>
      <c r="BE16" s="23">
        <v>0.55557023301960218</v>
      </c>
      <c r="BF16" s="23">
        <v>-0.19509032201612819</v>
      </c>
      <c r="BG16" s="23">
        <v>0.98078528040323043</v>
      </c>
      <c r="BH16" s="23">
        <v>0.55557023301960229</v>
      </c>
      <c r="BI16" s="23">
        <v>0.83146961230254524</v>
      </c>
      <c r="BJ16" s="23">
        <v>0.98078528040323043</v>
      </c>
      <c r="BK16" s="23">
        <v>0.19509032201612825</v>
      </c>
    </row>
    <row r="17" spans="2:63" ht="21.95" customHeight="1" x14ac:dyDescent="0.25">
      <c r="B17" s="58"/>
      <c r="C17" s="58"/>
      <c r="D17" s="58"/>
      <c r="E17" s="58"/>
      <c r="F17" s="58"/>
      <c r="G17" s="58"/>
      <c r="H17" s="58"/>
      <c r="I17" s="58"/>
      <c r="J17" s="1"/>
      <c r="K17" s="1"/>
      <c r="L17" s="58"/>
      <c r="M17" s="59"/>
      <c r="N17" s="59"/>
      <c r="O17" s="59"/>
      <c r="P17" s="59"/>
      <c r="Q17" s="5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3">
        <v>-0.19</v>
      </c>
      <c r="AD17" s="23">
        <v>30.74</v>
      </c>
      <c r="AE17" s="23">
        <v>0.66</v>
      </c>
      <c r="AF17" s="23">
        <v>4.9999999999999989E-2</v>
      </c>
      <c r="AG17" s="23">
        <v>166.50057646676109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23">
        <v>-0.80901699437494734</v>
      </c>
      <c r="BE17" s="23">
        <v>0.58778525229247325</v>
      </c>
      <c r="BF17" s="23">
        <v>-0.15643446504023081</v>
      </c>
      <c r="BG17" s="23">
        <v>0.98768834059513777</v>
      </c>
      <c r="BH17" s="23">
        <v>0.58778525229247314</v>
      </c>
      <c r="BI17" s="23">
        <v>0.80901699437494745</v>
      </c>
      <c r="BJ17" s="23">
        <v>0.98768834059513777</v>
      </c>
      <c r="BK17" s="23">
        <v>0.15643446504023087</v>
      </c>
    </row>
    <row r="18" spans="2:63" ht="21.95" customHeight="1" x14ac:dyDescent="0.25">
      <c r="B18" s="39">
        <f>ROUND($AY$11-92.9,1)</f>
        <v>3.2</v>
      </c>
      <c r="C18" s="63"/>
      <c r="D18" s="63"/>
      <c r="E18" s="63"/>
      <c r="F18" s="63"/>
      <c r="G18" s="63"/>
      <c r="H18" s="63"/>
      <c r="I18" s="63"/>
      <c r="J18" s="1"/>
      <c r="K18" s="1"/>
      <c r="L18" s="58"/>
      <c r="M18" s="58"/>
      <c r="N18" s="58"/>
      <c r="O18" s="58"/>
      <c r="P18" s="58"/>
      <c r="Q18" s="5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3">
        <v>-0.28999999999999998</v>
      </c>
      <c r="AD18" s="23">
        <v>28.24</v>
      </c>
      <c r="AE18" s="23">
        <v>0.73</v>
      </c>
      <c r="AF18" s="23">
        <v>4.0000000000000042E-2</v>
      </c>
      <c r="AG18" s="23">
        <v>203.00200179303999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23">
        <v>-0.78531693088074506</v>
      </c>
      <c r="BE18" s="23">
        <v>0.61909394930983386</v>
      </c>
      <c r="BF18" s="23">
        <v>-0.11753739745783758</v>
      </c>
      <c r="BG18" s="23">
        <v>0.99306845695492629</v>
      </c>
      <c r="BH18" s="23">
        <v>0.61909394930983397</v>
      </c>
      <c r="BI18" s="23">
        <v>0.78531693088074495</v>
      </c>
      <c r="BJ18" s="23">
        <v>0.99306845695492629</v>
      </c>
      <c r="BK18" s="23">
        <v>0.11753739745783764</v>
      </c>
    </row>
    <row r="19" spans="2:63" ht="21.95" customHeight="1" x14ac:dyDescent="0.25">
      <c r="B19" s="63"/>
      <c r="C19" s="64"/>
      <c r="D19" s="64"/>
      <c r="E19" s="64"/>
      <c r="F19" s="64"/>
      <c r="G19" s="64"/>
      <c r="H19" s="64"/>
      <c r="I19" s="6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3">
        <v>7.0000000000000007E-2</v>
      </c>
      <c r="AD19" s="23">
        <v>39.51</v>
      </c>
      <c r="AE19" s="23">
        <v>0.88</v>
      </c>
      <c r="AF19" s="23">
        <v>0.26</v>
      </c>
      <c r="AG19" s="23">
        <v>146.1069182389937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23">
        <v>-0.76040596560003093</v>
      </c>
      <c r="BE19" s="23">
        <v>0.64944804833018377</v>
      </c>
      <c r="BF19" s="23">
        <v>-7.8459095727844874E-2</v>
      </c>
      <c r="BG19" s="23">
        <v>0.99691733373312796</v>
      </c>
      <c r="BH19" s="23">
        <v>0.64944804833018366</v>
      </c>
      <c r="BI19" s="23">
        <v>0.76040596560003093</v>
      </c>
      <c r="BJ19" s="23">
        <v>0.99691733373312796</v>
      </c>
      <c r="BK19" s="23">
        <v>7.8459095727844944E-2</v>
      </c>
    </row>
    <row r="20" spans="2:63" ht="21.95" customHeight="1" x14ac:dyDescent="0.25">
      <c r="B20" s="63"/>
      <c r="C20" s="63"/>
      <c r="D20" s="63"/>
      <c r="E20" s="63"/>
      <c r="F20" s="63"/>
      <c r="G20" s="63"/>
      <c r="H20" s="63"/>
      <c r="I20" s="63"/>
      <c r="J20" s="1"/>
      <c r="K20" s="1"/>
      <c r="L20" s="67" t="s">
        <v>24</v>
      </c>
      <c r="M20" s="68"/>
      <c r="N20" s="68"/>
      <c r="O20" s="68"/>
      <c r="P20" s="68"/>
      <c r="Q20" s="6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3">
        <v>-0.33</v>
      </c>
      <c r="AD20" s="23">
        <v>35.47</v>
      </c>
      <c r="AE20" s="23">
        <v>0</v>
      </c>
      <c r="AF20" s="23">
        <v>0.56000000000000005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23">
        <v>-0.73432250943568567</v>
      </c>
      <c r="BE20" s="23">
        <v>0.67880074553294167</v>
      </c>
      <c r="BF20" s="23">
        <v>-3.9259815759068548E-2</v>
      </c>
      <c r="BG20" s="23">
        <v>0.9992290362407229</v>
      </c>
      <c r="BH20" s="23">
        <v>0.67880074553294178</v>
      </c>
      <c r="BI20" s="23">
        <v>0.73432250943568556</v>
      </c>
      <c r="BJ20" s="23">
        <v>0.9992290362407229</v>
      </c>
      <c r="BK20" s="2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68"/>
      <c r="M21" s="69"/>
      <c r="N21" s="69"/>
      <c r="O21" s="69"/>
      <c r="P21" s="69"/>
      <c r="Q21" s="6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3">
        <v>-0.18</v>
      </c>
      <c r="AD21" s="23">
        <v>35.020000000000003</v>
      </c>
      <c r="AE21" s="23">
        <v>0.74</v>
      </c>
      <c r="AF21" s="23">
        <v>0.37</v>
      </c>
      <c r="AG21" s="23">
        <v>178.9962819599852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23">
        <v>-0.70710678118654746</v>
      </c>
      <c r="BE21" s="23">
        <v>0.70710678118654757</v>
      </c>
      <c r="BF21" s="23">
        <v>6.123233995736766E-17</v>
      </c>
      <c r="BG21" s="23">
        <v>1</v>
      </c>
      <c r="BH21" s="23">
        <v>0.70710678118654757</v>
      </c>
      <c r="BI21" s="23">
        <v>0.70710678118654746</v>
      </c>
      <c r="BJ21" s="23">
        <v>1</v>
      </c>
      <c r="BK21" s="23">
        <v>0</v>
      </c>
    </row>
    <row r="22" spans="2:63" ht="21.95" customHeight="1" x14ac:dyDescent="0.25">
      <c r="B22" s="12" t="s">
        <v>25</v>
      </c>
      <c r="C22" s="21"/>
      <c r="D22" s="12" t="s">
        <v>26</v>
      </c>
      <c r="E22" s="21"/>
      <c r="F22" s="42" t="s">
        <v>27</v>
      </c>
      <c r="G22" s="58"/>
      <c r="H22" s="42" t="s">
        <v>28</v>
      </c>
      <c r="I22" s="58"/>
      <c r="J22" s="1"/>
      <c r="K22" s="1"/>
      <c r="L22" s="68"/>
      <c r="M22" s="69"/>
      <c r="N22" s="69"/>
      <c r="O22" s="69"/>
      <c r="P22" s="69"/>
      <c r="Q22" s="6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3">
        <v>-0.04</v>
      </c>
      <c r="AD22" s="23">
        <v>36.25</v>
      </c>
      <c r="AE22" s="23">
        <v>0.85</v>
      </c>
      <c r="AF22" s="23">
        <v>0.57000000000000006</v>
      </c>
      <c r="AG22" s="23">
        <v>166.03849883647129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21"/>
      <c r="C23" s="58"/>
      <c r="D23" s="58"/>
      <c r="E23" s="58"/>
      <c r="F23" s="58"/>
      <c r="G23" s="58"/>
      <c r="H23" s="58"/>
      <c r="I23" s="58"/>
      <c r="J23" s="1"/>
      <c r="K23" s="1"/>
      <c r="L23" s="68"/>
      <c r="M23" s="68"/>
      <c r="N23" s="68"/>
      <c r="O23" s="68"/>
      <c r="P23" s="68"/>
      <c r="Q23" s="6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3">
        <v>0.19</v>
      </c>
      <c r="AD23" s="23">
        <v>33.71</v>
      </c>
      <c r="AE23" s="23">
        <v>0.7</v>
      </c>
      <c r="AF23" s="23">
        <v>0.1</v>
      </c>
      <c r="AG23" s="23">
        <v>157.18701313455821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66"/>
      <c r="D24" s="58"/>
      <c r="E24" s="58"/>
      <c r="F24" s="1"/>
      <c r="G24" s="73"/>
      <c r="H24" s="58"/>
      <c r="I24" s="5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3">
        <v>-0.02</v>
      </c>
      <c r="AD24" s="23">
        <v>32.700000000000003</v>
      </c>
      <c r="AE24" s="23">
        <v>0.66</v>
      </c>
      <c r="AF24" s="23">
        <v>0.22</v>
      </c>
      <c r="AG24" s="23">
        <v>162.02465943842091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65"/>
      <c r="D25" s="65"/>
      <c r="E25" s="65"/>
      <c r="F25" s="65"/>
      <c r="G25" s="65"/>
      <c r="H25" s="65"/>
      <c r="I25" s="6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3">
        <v>0.11</v>
      </c>
      <c r="AD25" s="23">
        <v>32.07</v>
      </c>
      <c r="AE25" s="23">
        <v>0.57999999999999996</v>
      </c>
      <c r="AF25" s="23">
        <v>1.02</v>
      </c>
      <c r="AG25" s="23">
        <v>178.15501823456839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65"/>
      <c r="C26" s="65"/>
      <c r="D26" s="65"/>
      <c r="E26" s="65"/>
      <c r="F26" s="65"/>
      <c r="G26" s="65"/>
      <c r="H26" s="65"/>
      <c r="I26" s="6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3">
        <v>-0.05</v>
      </c>
      <c r="AD26" s="23">
        <v>35.35</v>
      </c>
      <c r="AE26" s="23">
        <v>0.7</v>
      </c>
      <c r="AF26" s="23">
        <v>1.3</v>
      </c>
      <c r="AG26" s="23">
        <v>149.97532266619521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3">
        <v>0.16</v>
      </c>
      <c r="AD27" s="23">
        <v>36.97</v>
      </c>
      <c r="AE27" s="23">
        <v>0.75</v>
      </c>
      <c r="AF27" s="23">
        <v>0.28000000000000003</v>
      </c>
      <c r="AG27" s="23">
        <v>149.6190227948951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2:63" ht="21.9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3">
        <v>-0.19</v>
      </c>
      <c r="AD28" s="23">
        <v>32.01</v>
      </c>
      <c r="AE28" s="23">
        <v>0.66</v>
      </c>
      <c r="AF28" s="23">
        <v>0.41999999999999987</v>
      </c>
      <c r="AG28" s="23">
        <v>179.4963972952001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2:63" ht="21.9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3">
        <v>-0.12</v>
      </c>
      <c r="AD29" s="23">
        <v>37.409999999999997</v>
      </c>
      <c r="AE29" s="23">
        <v>0.77</v>
      </c>
      <c r="AF29" s="23">
        <v>0.18</v>
      </c>
      <c r="AG29" s="23">
        <v>139.92929770187189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2:63" ht="21.9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3">
        <v>-0.24</v>
      </c>
      <c r="AD30" s="23">
        <v>25.59</v>
      </c>
      <c r="AE30" s="23">
        <v>0</v>
      </c>
      <c r="AF30" s="23">
        <v>0.61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2:63" ht="21.9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3">
        <v>0.06</v>
      </c>
      <c r="AD31" s="23">
        <v>32.67</v>
      </c>
      <c r="AE31" s="23">
        <v>0.8</v>
      </c>
      <c r="AF31" s="23">
        <v>3.9999999999999987E-2</v>
      </c>
      <c r="AG31" s="23">
        <v>171.08050973873759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2:63" ht="21.9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3">
        <v>-0.15</v>
      </c>
      <c r="AD32" s="23">
        <v>29.88</v>
      </c>
      <c r="AE32" s="23">
        <v>0.69</v>
      </c>
      <c r="AF32" s="23">
        <v>0.66</v>
      </c>
      <c r="AG32" s="23">
        <v>169.19734926762061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2:63" ht="21.9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3">
        <v>-0.06</v>
      </c>
      <c r="AD33" s="23">
        <v>33.78</v>
      </c>
      <c r="AE33" s="23">
        <v>0.69</v>
      </c>
      <c r="AF33" s="23">
        <v>0.57999999999999996</v>
      </c>
      <c r="AG33" s="23">
        <v>160.0898468459155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2:63" ht="21.9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3">
        <v>-0.12</v>
      </c>
      <c r="AD34" s="23">
        <v>34.5</v>
      </c>
      <c r="AE34" s="23">
        <v>0.66</v>
      </c>
      <c r="AF34" s="23">
        <v>0.32</v>
      </c>
      <c r="AG34" s="23">
        <v>164.53703829649419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2:6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3">
        <v>0.13</v>
      </c>
      <c r="AD35" s="23">
        <v>33.950000000000003</v>
      </c>
      <c r="AE35" s="23">
        <v>0.67</v>
      </c>
      <c r="AF35" s="23">
        <v>0.3</v>
      </c>
      <c r="AG35" s="23">
        <v>166.69832517039421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2:6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3">
        <v>-0.35</v>
      </c>
      <c r="AD36" s="23">
        <v>30.55</v>
      </c>
      <c r="AE36" s="23">
        <v>0.76</v>
      </c>
      <c r="AF36" s="23">
        <v>0.73</v>
      </c>
      <c r="AG36" s="23">
        <v>169.1794753837307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2:6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3">
        <v>0.51</v>
      </c>
      <c r="AD37" s="23">
        <v>33.53</v>
      </c>
      <c r="AE37" s="23">
        <v>0.62</v>
      </c>
      <c r="AF37" s="23">
        <v>4.0000000000000042E-2</v>
      </c>
      <c r="AG37" s="23">
        <v>145.64725284997621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2:6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3">
        <v>-0.34</v>
      </c>
      <c r="AD38" s="23">
        <v>25.47</v>
      </c>
      <c r="AE38" s="23">
        <v>0.49</v>
      </c>
      <c r="AF38" s="23">
        <v>0.11</v>
      </c>
      <c r="AG38" s="23">
        <v>200.6846819856386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2:6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3">
        <v>0.11</v>
      </c>
      <c r="AD39" s="23">
        <v>33.67</v>
      </c>
      <c r="AE39" s="23">
        <v>0.74</v>
      </c>
      <c r="AF39" s="23">
        <v>0.5</v>
      </c>
      <c r="AG39" s="23">
        <v>158.71532297662949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2:6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3">
        <v>-0.09</v>
      </c>
      <c r="AD40" s="23">
        <v>28.97</v>
      </c>
      <c r="AE40" s="23">
        <v>0.67</v>
      </c>
      <c r="AF40" s="23">
        <v>0.61</v>
      </c>
      <c r="AG40" s="23">
        <v>192.02032483854629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</row>
    <row r="41" spans="2:6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3">
        <v>-0.27</v>
      </c>
      <c r="AD41" s="23">
        <v>26.72</v>
      </c>
      <c r="AE41" s="23">
        <v>0.71</v>
      </c>
      <c r="AF41" s="23">
        <v>0.43999999999999989</v>
      </c>
      <c r="AG41" s="23">
        <v>217.04006744037011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</row>
    <row r="42" spans="2:6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3">
        <v>-0.16</v>
      </c>
      <c r="AD42" s="23">
        <v>31.16</v>
      </c>
      <c r="AE42" s="23">
        <v>0.73</v>
      </c>
      <c r="AF42" s="23">
        <v>0.44</v>
      </c>
      <c r="AG42" s="23">
        <v>169.64839652998839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2:6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3">
        <v>0.17</v>
      </c>
      <c r="AD43" s="23">
        <v>36.729999999999997</v>
      </c>
      <c r="AE43" s="23">
        <v>0.71</v>
      </c>
      <c r="AF43" s="23">
        <v>0.11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2:6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3">
        <v>-0.23</v>
      </c>
      <c r="AD44" s="23">
        <v>27.69</v>
      </c>
      <c r="AE44" s="23">
        <v>0.51</v>
      </c>
      <c r="AF44" s="23">
        <v>0.03</v>
      </c>
      <c r="AG44" s="23">
        <v>213.85051918231321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</row>
    <row r="45" spans="2:6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3">
        <v>0.09</v>
      </c>
      <c r="AD45" s="23">
        <v>30.33</v>
      </c>
      <c r="AE45" s="23">
        <v>0.41</v>
      </c>
      <c r="AF45" s="23">
        <v>0.11</v>
      </c>
      <c r="AG45" s="23">
        <v>196.22865150016489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</row>
    <row r="46" spans="2:6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3">
        <v>-0.51</v>
      </c>
      <c r="AD46" s="23">
        <v>31.16</v>
      </c>
      <c r="AE46" s="23">
        <v>0.53</v>
      </c>
      <c r="AF46" s="23">
        <v>3.000000000000003E-2</v>
      </c>
      <c r="AG46" s="23">
        <v>156.86290115532731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</row>
    <row r="47" spans="2:6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3">
        <v>0.1</v>
      </c>
      <c r="AD47" s="23">
        <v>31.6</v>
      </c>
      <c r="AE47" s="23">
        <v>0.69</v>
      </c>
      <c r="AF47" s="23">
        <v>0.3</v>
      </c>
      <c r="AG47" s="23">
        <v>190.27958356849149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</row>
    <row r="48" spans="2:6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3">
        <v>-0.14000000000000001</v>
      </c>
      <c r="AD48" s="23">
        <v>33.44</v>
      </c>
      <c r="AE48" s="23">
        <v>0</v>
      </c>
      <c r="AF48" s="23">
        <v>0.11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</row>
    <row r="49" spans="2:6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3">
        <v>-0.03</v>
      </c>
      <c r="AD49" s="23">
        <v>35.28</v>
      </c>
      <c r="AE49" s="23">
        <v>0.83</v>
      </c>
      <c r="AF49" s="23">
        <v>0.46</v>
      </c>
      <c r="AG49" s="23">
        <v>158.7892713594737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</row>
    <row r="50" spans="2:6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3">
        <v>0.25</v>
      </c>
      <c r="AD50" s="23">
        <v>35.47</v>
      </c>
      <c r="AE50" s="23">
        <v>0.78</v>
      </c>
      <c r="AF50" s="23">
        <v>0.28999999999999998</v>
      </c>
      <c r="AG50" s="23">
        <v>146.72183867736621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</row>
    <row r="51" spans="2:6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3">
        <v>-0.34</v>
      </c>
      <c r="AD51" s="23">
        <v>28.9</v>
      </c>
      <c r="AE51" s="23">
        <v>0.55000000000000004</v>
      </c>
      <c r="AF51" s="23">
        <v>2.9999999999999971E-2</v>
      </c>
      <c r="AG51" s="23">
        <v>197.7823446366782</v>
      </c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</row>
    <row r="52" spans="2:6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3">
        <v>0.28999999999999998</v>
      </c>
      <c r="AD52" s="23">
        <v>33.51</v>
      </c>
      <c r="AE52" s="23">
        <v>0</v>
      </c>
      <c r="AF52" s="23">
        <v>0.19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</row>
    <row r="53" spans="2:6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3">
        <v>-0.01</v>
      </c>
      <c r="AD53" s="23">
        <v>31.9</v>
      </c>
      <c r="AE53" s="23">
        <v>0.69</v>
      </c>
      <c r="AF53" s="23">
        <v>0.01</v>
      </c>
      <c r="AG53" s="23">
        <v>195.81496480354491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</row>
    <row r="54" spans="2:6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3">
        <v>0.03</v>
      </c>
      <c r="AD54" s="23">
        <v>32.229999999999997</v>
      </c>
      <c r="AE54" s="23">
        <v>0</v>
      </c>
      <c r="AF54" s="23">
        <v>0.12</v>
      </c>
      <c r="AG54" s="23">
        <v>196.12256333280229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2:6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3">
        <v>-0.18</v>
      </c>
      <c r="AD55" s="23">
        <v>30.93</v>
      </c>
      <c r="AE55" s="23">
        <v>0.74</v>
      </c>
      <c r="AF55" s="23">
        <v>1.29</v>
      </c>
      <c r="AG55" s="23">
        <v>175.01157293306409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2:6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3">
        <v>0.14000000000000001</v>
      </c>
      <c r="AD56" s="23">
        <v>34.04</v>
      </c>
      <c r="AE56" s="23">
        <v>0.74</v>
      </c>
      <c r="AF56" s="23">
        <v>0.56000000000000005</v>
      </c>
      <c r="AG56" s="23">
        <v>154.35949410949411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2:6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3">
        <v>-0.3</v>
      </c>
      <c r="AD57" s="23">
        <v>28.61</v>
      </c>
      <c r="AE57" s="23">
        <v>0.66</v>
      </c>
      <c r="AF57" s="23">
        <v>0.26</v>
      </c>
      <c r="AG57" s="23">
        <v>191.26132079107651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2:6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3">
        <v>-7.0000000000000007E-2</v>
      </c>
      <c r="AD58" s="23">
        <v>33.369999999999997</v>
      </c>
      <c r="AE58" s="23">
        <v>0.69</v>
      </c>
      <c r="AF58" s="23">
        <v>0</v>
      </c>
      <c r="AG58" s="23">
        <v>163.3579981275256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2:6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3">
        <v>-0.26</v>
      </c>
      <c r="AD59" s="23">
        <v>26.2</v>
      </c>
      <c r="AE59" s="23">
        <v>0.56000000000000005</v>
      </c>
      <c r="AF59" s="23">
        <v>5.0000000000000017E-2</v>
      </c>
      <c r="AG59" s="23">
        <v>209.66852107255119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2:6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3">
        <v>-7.0000000000000007E-2</v>
      </c>
      <c r="AD60" s="23">
        <v>27.74</v>
      </c>
      <c r="AE60" s="23">
        <v>0.77</v>
      </c>
      <c r="AF60" s="23">
        <v>0.31</v>
      </c>
      <c r="AG60" s="23">
        <v>217.9554994792918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2:6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3">
        <v>0.49</v>
      </c>
      <c r="AD61" s="23">
        <v>36.520000000000003</v>
      </c>
      <c r="AE61" s="23">
        <v>0</v>
      </c>
      <c r="AF61" s="23">
        <v>0.39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2:6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3">
        <v>0.21</v>
      </c>
      <c r="AD62" s="23">
        <v>34.83</v>
      </c>
      <c r="AE62" s="23">
        <v>0.63</v>
      </c>
      <c r="AF62" s="23">
        <v>0.26</v>
      </c>
      <c r="AG62" s="23">
        <v>151.31188299211561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2:6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3">
        <v>-0.11</v>
      </c>
      <c r="AD63" s="23">
        <v>34.6</v>
      </c>
      <c r="AE63" s="23">
        <v>0.79</v>
      </c>
      <c r="AF63" s="23">
        <v>7.0000000000000007E-2</v>
      </c>
      <c r="AG63" s="23">
        <v>162.86382638315439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2:6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3">
        <v>0.01</v>
      </c>
      <c r="AD64" s="23">
        <v>36.56</v>
      </c>
      <c r="AE64" s="23">
        <v>0.84</v>
      </c>
      <c r="AF64" s="23">
        <v>0.38</v>
      </c>
      <c r="AG64" s="23">
        <v>157.88720613122629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3">
        <v>0</v>
      </c>
      <c r="AD65" s="23">
        <v>32.54</v>
      </c>
      <c r="AE65" s="23">
        <v>0.68</v>
      </c>
      <c r="AF65" s="23">
        <v>0</v>
      </c>
      <c r="AG65" s="23">
        <v>161.84546915381259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3">
        <v>-0.1</v>
      </c>
      <c r="AD66" s="23">
        <v>34.909999999999997</v>
      </c>
      <c r="AE66" s="23">
        <v>0.68</v>
      </c>
      <c r="AF66" s="23">
        <v>0.5</v>
      </c>
      <c r="AG66" s="23">
        <v>145.3233588498083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3">
        <v>0.04</v>
      </c>
      <c r="AD67" s="23">
        <v>35.020000000000003</v>
      </c>
      <c r="AE67" s="23">
        <v>0.66</v>
      </c>
      <c r="AF67" s="23">
        <v>0.16</v>
      </c>
      <c r="AG67" s="23">
        <v>152.66395343100979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3">
        <v>-0.01</v>
      </c>
      <c r="AD68" s="23">
        <v>35.07</v>
      </c>
      <c r="AE68" s="23">
        <v>0.83</v>
      </c>
      <c r="AF68" s="23">
        <v>0.26</v>
      </c>
      <c r="AG68" s="23">
        <v>163.60116263009701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3">
        <v>0.09</v>
      </c>
      <c r="AD69" s="23">
        <v>32.520000000000003</v>
      </c>
      <c r="AE69" s="23">
        <v>0.63</v>
      </c>
      <c r="AF69" s="23">
        <v>0.34</v>
      </c>
      <c r="AG69" s="23">
        <v>165.51975066625661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3">
        <v>0.15</v>
      </c>
      <c r="AD70" s="23">
        <v>32.01</v>
      </c>
      <c r="AE70" s="23">
        <v>0.66</v>
      </c>
      <c r="AF70" s="23">
        <v>0.14000000000000001</v>
      </c>
      <c r="AG70" s="23">
        <v>158.82153420623311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3">
        <v>-0.33</v>
      </c>
      <c r="AD71" s="23">
        <v>31.26</v>
      </c>
      <c r="AE71" s="23">
        <v>0.73</v>
      </c>
      <c r="AF71" s="23">
        <v>3.999999999999998E-2</v>
      </c>
      <c r="AG71" s="23">
        <v>165.79560988571089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3">
        <v>-0.19</v>
      </c>
      <c r="AD72" s="23">
        <v>32.04</v>
      </c>
      <c r="AE72" s="23">
        <v>0.75</v>
      </c>
      <c r="AF72" s="23">
        <v>0.18</v>
      </c>
      <c r="AG72" s="23">
        <v>173.81390562521489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23">
        <v>-0.08</v>
      </c>
      <c r="AD73" s="23">
        <v>33.93</v>
      </c>
      <c r="AE73" s="23">
        <v>0.71</v>
      </c>
      <c r="AF73" s="23">
        <v>0.46</v>
      </c>
      <c r="AG73" s="23">
        <v>150.47546031302841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23">
        <v>-0.32</v>
      </c>
      <c r="AD74" s="23">
        <v>25.94</v>
      </c>
      <c r="AE74" s="23">
        <v>0.6</v>
      </c>
      <c r="AF74" s="23">
        <v>9.0000000000000024E-2</v>
      </c>
      <c r="AG74" s="23">
        <v>209.89799564734761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23">
        <v>0.02</v>
      </c>
      <c r="AD75" s="23">
        <v>30.62</v>
      </c>
      <c r="AE75" s="23">
        <v>0.59</v>
      </c>
      <c r="AF75" s="23">
        <v>0.05</v>
      </c>
      <c r="AG75" s="23">
        <v>205.4132222359525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3">
        <v>-0.21</v>
      </c>
      <c r="AD76" s="23">
        <v>29.87</v>
      </c>
      <c r="AE76" s="23">
        <v>0.64</v>
      </c>
      <c r="AF76" s="23">
        <v>0.28999999999999998</v>
      </c>
      <c r="AG76" s="23">
        <v>190.22722344088061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3">
        <v>0</v>
      </c>
      <c r="AD77" s="23">
        <v>35.159999999999997</v>
      </c>
      <c r="AE77" s="23">
        <v>0.82</v>
      </c>
      <c r="AF77" s="23">
        <v>0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3">
        <v>-0.05</v>
      </c>
      <c r="AD78" s="23">
        <v>31.66</v>
      </c>
      <c r="AE78" s="23">
        <v>0.67</v>
      </c>
      <c r="AF78" s="23">
        <v>0.28000000000000003</v>
      </c>
      <c r="AG78" s="23">
        <v>173.06387652643929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3">
        <v>0.23</v>
      </c>
      <c r="AD79" s="23">
        <v>34.380000000000003</v>
      </c>
      <c r="AE79" s="23">
        <v>0.7</v>
      </c>
      <c r="AF79" s="23">
        <v>0.1</v>
      </c>
      <c r="AG79" s="23">
        <v>154.58938493854541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3">
        <v>-7.0000000000000007E-2</v>
      </c>
      <c r="AD80" s="23">
        <v>31.6</v>
      </c>
      <c r="AE80" s="23">
        <v>0</v>
      </c>
      <c r="AF80" s="23">
        <v>0.44</v>
      </c>
      <c r="AG80" s="23">
        <v>173.22618231364271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3">
        <v>0.17</v>
      </c>
      <c r="AD81" s="23">
        <v>37.479999999999997</v>
      </c>
      <c r="AE81" s="23">
        <v>0.78</v>
      </c>
      <c r="AF81" s="23">
        <v>0.18</v>
      </c>
      <c r="AG81" s="23">
        <v>139.8991415845677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3">
        <v>0.21</v>
      </c>
      <c r="AD82" s="23">
        <v>34.869999999999997</v>
      </c>
      <c r="AE82" s="23">
        <v>0.51</v>
      </c>
      <c r="AF82" s="23">
        <v>0.3</v>
      </c>
      <c r="AG82" s="23">
        <v>144.42157875270291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3">
        <v>-0.19</v>
      </c>
      <c r="AD83" s="23">
        <v>38.28</v>
      </c>
      <c r="AE83" s="23">
        <v>0</v>
      </c>
      <c r="AF83" s="23">
        <v>0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3">
        <v>-0.08</v>
      </c>
      <c r="AD84" s="23">
        <v>29.98</v>
      </c>
      <c r="AE84" s="23">
        <v>0.75</v>
      </c>
      <c r="AF84" s="23">
        <v>0.18</v>
      </c>
      <c r="AG84" s="23">
        <v>189.55684859865431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3">
        <v>-0.22</v>
      </c>
      <c r="AD85" s="23">
        <v>27.71</v>
      </c>
      <c r="AE85" s="23">
        <v>0.6</v>
      </c>
      <c r="AF85" s="23">
        <v>0.3</v>
      </c>
      <c r="AG85" s="23">
        <v>208.45476139863459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3">
        <v>0.31</v>
      </c>
      <c r="AD86" s="23">
        <v>36.450000000000003</v>
      </c>
      <c r="AE86" s="23">
        <v>0.78</v>
      </c>
      <c r="AF86" s="23">
        <v>0.66</v>
      </c>
      <c r="AG86" s="23">
        <v>153.61456048323001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3">
        <v>0.76</v>
      </c>
      <c r="AD87" s="23">
        <v>41.4</v>
      </c>
      <c r="AE87" s="23">
        <v>0.51</v>
      </c>
      <c r="AF87" s="23">
        <v>0.16</v>
      </c>
      <c r="AG87" s="23">
        <v>158.68215936834449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3">
        <v>-0.27</v>
      </c>
      <c r="AD88" s="23">
        <v>29.2</v>
      </c>
      <c r="AE88" s="23">
        <v>0.76</v>
      </c>
      <c r="AF88" s="23">
        <v>0.47</v>
      </c>
      <c r="AG88" s="23">
        <v>205.14815391851371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3">
        <v>-0.16</v>
      </c>
      <c r="AD89" s="23">
        <v>32.54</v>
      </c>
      <c r="AE89" s="23">
        <v>0.59</v>
      </c>
      <c r="AF89" s="23">
        <v>0.14000000000000001</v>
      </c>
      <c r="AG89" s="23">
        <v>169.900536775251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3">
        <v>0.01</v>
      </c>
      <c r="AD90" s="23">
        <v>32.46</v>
      </c>
      <c r="AE90" s="23">
        <v>0.67</v>
      </c>
      <c r="AF90" s="23">
        <v>0.08</v>
      </c>
      <c r="AG90" s="23">
        <v>165.5877591488549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3">
        <v>0.12</v>
      </c>
      <c r="AD91" s="23">
        <v>31.08</v>
      </c>
      <c r="AE91" s="23">
        <v>0.72</v>
      </c>
      <c r="AF91" s="23">
        <v>0.94000000000000006</v>
      </c>
      <c r="AG91" s="23">
        <v>200.0076704062553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3">
        <v>-0.2</v>
      </c>
      <c r="AD92" s="23">
        <v>27.49</v>
      </c>
      <c r="AE92" s="23">
        <v>0</v>
      </c>
      <c r="AF92" s="23">
        <v>0.13</v>
      </c>
      <c r="AG92" s="23">
        <v>191.03181980240669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3">
        <v>0.21</v>
      </c>
      <c r="AD93" s="23">
        <v>33.299999999999997</v>
      </c>
      <c r="AE93" s="23">
        <v>0.45</v>
      </c>
      <c r="AF93" s="23">
        <v>0.68</v>
      </c>
      <c r="AG93" s="23">
        <v>158.14961628294961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3">
        <v>0.05</v>
      </c>
      <c r="AD94" s="23">
        <v>38.44</v>
      </c>
      <c r="AE94" s="23">
        <v>0.8</v>
      </c>
      <c r="AF94" s="23">
        <v>0.84</v>
      </c>
      <c r="AG94" s="23">
        <v>147.47727768748999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E95" s="23">
        <v>0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3">
        <v>-0.06</v>
      </c>
      <c r="AD96" s="23">
        <v>32.44</v>
      </c>
      <c r="AE96" s="23">
        <v>0.81</v>
      </c>
      <c r="AF96" s="23">
        <v>0.13</v>
      </c>
      <c r="AG96" s="23">
        <v>160.98005155180101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3">
        <v>-0.4</v>
      </c>
      <c r="AD97" s="23">
        <v>31.99</v>
      </c>
      <c r="AE97" s="23">
        <v>0.8</v>
      </c>
      <c r="AF97" s="23">
        <v>8.9999999999999969E-2</v>
      </c>
      <c r="AG97" s="23">
        <v>166.55635441631071</v>
      </c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3">
        <v>-0.14000000000000001</v>
      </c>
      <c r="AD98" s="23">
        <v>33.270000000000003</v>
      </c>
      <c r="AE98" s="23">
        <v>0.84</v>
      </c>
      <c r="AF98" s="23">
        <v>0.53</v>
      </c>
      <c r="AG98" s="23">
        <v>165.5629479795395</v>
      </c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3">
        <v>-0.11</v>
      </c>
      <c r="AD99" s="23">
        <v>31.2</v>
      </c>
      <c r="AE99" s="23">
        <v>0.84</v>
      </c>
      <c r="AF99" s="23">
        <v>0.26</v>
      </c>
      <c r="AG99" s="23">
        <v>179.0056749622926</v>
      </c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3">
        <v>0.26</v>
      </c>
      <c r="AD100" s="23">
        <v>35.03</v>
      </c>
      <c r="AE100" s="23">
        <v>0.81</v>
      </c>
      <c r="AF100" s="23">
        <v>0.12</v>
      </c>
      <c r="AG100" s="23">
        <v>157.65123135622619</v>
      </c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3">
        <v>-0.32</v>
      </c>
      <c r="AD101" s="23">
        <v>32.1</v>
      </c>
      <c r="AE101" s="23">
        <v>0.64</v>
      </c>
      <c r="AF101" s="23">
        <v>2.0000000000000021E-2</v>
      </c>
      <c r="AG101" s="23">
        <v>171.95415040025239</v>
      </c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23">
        <v>0.09</v>
      </c>
      <c r="AD102" s="23">
        <v>37.03</v>
      </c>
      <c r="AE102" s="23">
        <v>0</v>
      </c>
      <c r="AF102" s="23">
        <v>0.5</v>
      </c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23">
        <v>0.08</v>
      </c>
      <c r="AD103" s="23">
        <v>40.01</v>
      </c>
      <c r="AE103" s="23">
        <v>0.78</v>
      </c>
      <c r="AF103" s="23">
        <v>0.02</v>
      </c>
      <c r="AG103" s="23">
        <v>141.38697182244519</v>
      </c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23">
        <v>0.14000000000000001</v>
      </c>
      <c r="AD104" s="23">
        <v>37.74</v>
      </c>
      <c r="AE104" s="23">
        <v>0.82</v>
      </c>
      <c r="AF104" s="23">
        <v>0.18</v>
      </c>
      <c r="AG104" s="23">
        <v>155.0124173221412</v>
      </c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23">
        <v>0.2</v>
      </c>
      <c r="AD105" s="23">
        <v>32.42</v>
      </c>
      <c r="AE105" s="23">
        <v>0.42</v>
      </c>
      <c r="AF105" s="23">
        <v>0.15</v>
      </c>
      <c r="AG105" s="23">
        <v>167.91468803351361</v>
      </c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23">
        <v>0.03</v>
      </c>
      <c r="AD106" s="23">
        <v>35.619999999999997</v>
      </c>
      <c r="AE106" s="23">
        <v>0.77</v>
      </c>
      <c r="AF106" s="23">
        <v>0.13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  <row r="107" spans="2:63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23">
        <v>-0.26</v>
      </c>
      <c r="AD107" s="23">
        <v>30.61</v>
      </c>
      <c r="AE107" s="23">
        <v>0.72</v>
      </c>
      <c r="AF107" s="23">
        <v>0.36</v>
      </c>
      <c r="AG107" s="23">
        <v>184.30244031732141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</row>
    <row r="108" spans="2:63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</row>
    <row r="109" spans="2:63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</row>
    <row r="110" spans="2:63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</row>
    <row r="111" spans="2:63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</row>
    <row r="112" spans="2:63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</row>
    <row r="113" spans="2:63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</row>
    <row r="114" spans="2:63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</row>
    <row r="115" spans="2:63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</row>
    <row r="116" spans="2:63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</row>
    <row r="117" spans="2:63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</row>
    <row r="118" spans="2:63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</row>
    <row r="119" spans="2:63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</row>
    <row r="120" spans="2:63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</row>
    <row r="121" spans="2:63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</row>
    <row r="122" spans="2:63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</row>
    <row r="123" spans="2:63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</row>
    <row r="124" spans="2:63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</row>
    <row r="125" spans="2:63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2:63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</row>
    <row r="127" spans="2:63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2:63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</row>
    <row r="129" spans="2:63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</row>
    <row r="130" spans="2:63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</row>
    <row r="131" spans="2:63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</row>
    <row r="132" spans="2:63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</row>
    <row r="133" spans="2:63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</row>
    <row r="134" spans="2:63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</row>
    <row r="135" spans="2:63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</row>
    <row r="136" spans="2:63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</row>
    <row r="137" spans="2:63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</row>
    <row r="138" spans="2:63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</row>
    <row r="139" spans="2:63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</row>
    <row r="140" spans="2:63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</row>
    <row r="141" spans="2:63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</row>
    <row r="142" spans="2:63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</row>
    <row r="143" spans="2:63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</row>
    <row r="144" spans="2:63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</row>
    <row r="145" spans="2:63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2:63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2:63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2:63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</row>
    <row r="149" spans="2:63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</row>
    <row r="150" spans="2:63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</row>
    <row r="151" spans="2:6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</row>
  </sheetData>
  <sheetProtection algorithmName="SHA-512" hashValue="ZEBDJfFn+xYgHw6A/Fb9B2uIFoYlIf6Dt9Ptm/I9o6D+Z1XoT4aun0unPFJZI8AguyYzhfsw4ggWmlzGANXl7w==" saltValue="SJoyf0SVy6dsMXlCjIhVLA==" spinCount="100000" sheet="1" objects="1" scenarios="1"/>
  <mergeCells count="28">
    <mergeCell ref="B1:Q2"/>
    <mergeCell ref="F13:I14"/>
    <mergeCell ref="B25:I26"/>
    <mergeCell ref="B16:I17"/>
    <mergeCell ref="C24:E24"/>
    <mergeCell ref="B6:C6"/>
    <mergeCell ref="L20:Q23"/>
    <mergeCell ref="B10:E12"/>
    <mergeCell ref="G24:I24"/>
    <mergeCell ref="D6:E6"/>
    <mergeCell ref="H6:I6"/>
    <mergeCell ref="F10:I12"/>
    <mergeCell ref="L14:Q18"/>
    <mergeCell ref="C23:E23"/>
    <mergeCell ref="F8:I9"/>
    <mergeCell ref="B13:E14"/>
    <mergeCell ref="B18:I20"/>
    <mergeCell ref="F22:G23"/>
    <mergeCell ref="H22:I23"/>
    <mergeCell ref="B8:E9"/>
    <mergeCell ref="F6:G6"/>
    <mergeCell ref="P4:P5"/>
    <mergeCell ref="Q4:Q5"/>
    <mergeCell ref="B4:J5"/>
    <mergeCell ref="L4:L5"/>
    <mergeCell ref="M4:M5"/>
    <mergeCell ref="N4:N5"/>
    <mergeCell ref="O4:O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L34"/>
  <sheetViews>
    <sheetView showGridLines="0" workbookViewId="0">
      <selection activeCell="L9" sqref="L9"/>
    </sheetView>
  </sheetViews>
  <sheetFormatPr defaultRowHeight="15" x14ac:dyDescent="0.25"/>
  <cols>
    <col min="1" max="1" width="2" style="4" customWidth="1"/>
    <col min="2" max="10" width="11" style="4" customWidth="1"/>
    <col min="11" max="11" width="3" style="4" customWidth="1"/>
    <col min="12" max="12" width="28" style="4" customWidth="1"/>
    <col min="13" max="14" width="13" style="4" customWidth="1"/>
    <col min="15" max="16" width="15" style="4" customWidth="1"/>
    <col min="17" max="17" width="13" style="4" customWidth="1"/>
    <col min="18" max="49" width="9" style="4"/>
    <col min="50" max="50" width="9" style="3"/>
    <col min="51" max="63" width="2" style="3" customWidth="1"/>
    <col min="64" max="64" width="9" style="3"/>
    <col min="65" max="16384" width="9" style="4"/>
  </cols>
  <sheetData>
    <row r="1" spans="2:63" ht="21.95" customHeight="1" x14ac:dyDescent="0.25">
      <c r="B1" s="30" t="s">
        <v>66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26"/>
      <c r="Q1" s="26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 t="s">
        <v>67</v>
      </c>
      <c r="AZ1" s="2" t="s">
        <v>6</v>
      </c>
      <c r="BA1" s="2" t="s">
        <v>7</v>
      </c>
      <c r="BB1" s="2" t="s">
        <v>8</v>
      </c>
      <c r="BC1" s="2" t="s">
        <v>9</v>
      </c>
      <c r="BD1" s="2">
        <v>-1</v>
      </c>
      <c r="BE1" s="2">
        <v>1.2246467991473532E-16</v>
      </c>
      <c r="BF1" s="2">
        <v>-0.70710678118654746</v>
      </c>
      <c r="BG1" s="2">
        <v>0.70710678118654757</v>
      </c>
      <c r="BH1" s="2">
        <v>6.123233995736766E-17</v>
      </c>
      <c r="BI1" s="2">
        <v>1</v>
      </c>
      <c r="BJ1" s="2">
        <v>0.70710678118654757</v>
      </c>
      <c r="BK1" s="2">
        <v>0.70710678118654746</v>
      </c>
    </row>
    <row r="2" spans="2:63" ht="21.95" customHeigh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6"/>
      <c r="Q2" s="26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3">
        <v>98.3</v>
      </c>
      <c r="AZ2" s="3">
        <v>0</v>
      </c>
      <c r="BA2" s="3">
        <v>0</v>
      </c>
      <c r="BB2" s="3">
        <v>0</v>
      </c>
      <c r="BC2" s="3">
        <v>0</v>
      </c>
      <c r="BD2" s="3">
        <v>-0.9992290362407229</v>
      </c>
      <c r="BE2" s="3">
        <v>3.9259815759068506E-2</v>
      </c>
      <c r="BF2" s="3">
        <v>-0.67880074553294178</v>
      </c>
      <c r="BG2" s="3">
        <v>0.73432250943568544</v>
      </c>
      <c r="BH2" s="3">
        <v>3.9259815759068666E-2</v>
      </c>
      <c r="BI2" s="3">
        <v>0.9992290362407229</v>
      </c>
      <c r="BJ2" s="3">
        <v>0.73432250943568556</v>
      </c>
      <c r="BK2" s="3">
        <v>0.67880074553294167</v>
      </c>
    </row>
    <row r="3" spans="2:63" ht="21.95" customHeight="1" x14ac:dyDescent="0.25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3" t="s">
        <v>10</v>
      </c>
      <c r="AZ3" s="3">
        <f>COS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-0.24920428109579457</v>
      </c>
      <c r="BA3" s="3">
        <f>SIN(RADIANS(IF($AY$2&lt;$AY$4,180-MAX(0,MIN(1,($AY$2-($AY$4-($AY$6-$AY$4)))/($AY$4-($AY$4-($AY$6-$AY$4)))))*45,IF($AY$2&lt;$AY$6,135-(($AY$2-$AY$4)/($AY$6-$AY$4))*45,IF($AY$2&lt;$AY$8,90-(($AY$2-$AY$6)/($AY$8-$AY$6))*45,45-MAX(0,MIN(1,($AY$2-$AY$8)/(($AY$8+($AY$8-$AY$6))-$AY$8)))*45)))))*0.72</f>
        <v>0.67549776186418864</v>
      </c>
      <c r="BB3" s="3">
        <f>COS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6.5935658481293263E-2</v>
      </c>
      <c r="BC3" s="3">
        <f>SIN(RADIANS(IF($AY$11&lt;$AY$4,180-MAX(0,MIN(1,($AY$11-($AY$4-($AY$6-$AY$4)))/($AY$4-($AY$4-($AY$6-$AY$4)))))*45,IF($AY$11&lt;$AY$6,135-(($AY$11-$AY$4)/($AY$6-$AY$4))*45,IF($AY$11&lt;$AY$8,90-(($AY$11-$AY$6)/($AY$8-$AY$6))*45,45-MAX(0,MIN(1,($AY$11-$AY$8)/(($AY$8+($AY$8-$AY$6))-$AY$8)))*45)))))*0.72</f>
        <v>0.71697453855812643</v>
      </c>
      <c r="BD3" s="3">
        <v>-0.99691733373312796</v>
      </c>
      <c r="BE3" s="3">
        <v>7.8459095727845068E-2</v>
      </c>
      <c r="BF3" s="3">
        <v>-0.64944804833018355</v>
      </c>
      <c r="BG3" s="3">
        <v>0.76040596560003104</v>
      </c>
      <c r="BH3" s="3">
        <v>7.8459095727844999E-2</v>
      </c>
      <c r="BI3" s="3">
        <v>0.99691733373312796</v>
      </c>
      <c r="BJ3" s="3">
        <v>0.76040596560003093</v>
      </c>
      <c r="BK3" s="3">
        <v>0.64944804833018366</v>
      </c>
    </row>
    <row r="4" spans="2:63" ht="21.95" customHeight="1" x14ac:dyDescent="0.25">
      <c r="B4" s="33" t="s">
        <v>68</v>
      </c>
      <c r="C4" s="34"/>
      <c r="D4" s="34"/>
      <c r="E4" s="34"/>
      <c r="F4" s="34"/>
      <c r="G4" s="34"/>
      <c r="H4" s="34"/>
      <c r="I4" s="34"/>
      <c r="J4" s="34"/>
      <c r="K4" s="1"/>
      <c r="L4" s="79" t="s">
        <v>69</v>
      </c>
      <c r="M4" s="80" t="s">
        <v>13</v>
      </c>
      <c r="N4" s="80" t="s">
        <v>14</v>
      </c>
      <c r="O4" s="80" t="s">
        <v>70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3">
        <v>96.1</v>
      </c>
      <c r="AZ4" s="1"/>
      <c r="BA4" s="1"/>
      <c r="BB4" s="1"/>
      <c r="BC4" s="1"/>
      <c r="BD4" s="3">
        <v>-0.99306845695492629</v>
      </c>
      <c r="BE4" s="3">
        <v>0.11753739745783755</v>
      </c>
      <c r="BF4" s="3">
        <v>-0.61909394930983408</v>
      </c>
      <c r="BG4" s="3">
        <v>0.78531693088074483</v>
      </c>
      <c r="BH4" s="3">
        <v>0.1175373974578377</v>
      </c>
      <c r="BI4" s="3">
        <v>0.99306845695492629</v>
      </c>
      <c r="BJ4" s="3">
        <v>0.78531693088074495</v>
      </c>
      <c r="BK4" s="3">
        <v>0.61909394930983397</v>
      </c>
    </row>
    <row r="5" spans="2:63" ht="21.95" customHeight="1" x14ac:dyDescent="0.25">
      <c r="B5" s="34"/>
      <c r="C5" s="35"/>
      <c r="D5" s="35"/>
      <c r="E5" s="35"/>
      <c r="F5" s="35"/>
      <c r="G5" s="35"/>
      <c r="H5" s="35"/>
      <c r="I5" s="35"/>
      <c r="J5" s="34"/>
      <c r="K5" s="1"/>
      <c r="L5" s="79"/>
      <c r="M5" s="80"/>
      <c r="N5" s="80"/>
      <c r="O5" s="8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3" t="s">
        <v>18</v>
      </c>
      <c r="AZ5" s="1"/>
      <c r="BA5" s="1"/>
      <c r="BB5" s="1"/>
      <c r="BC5" s="1"/>
      <c r="BD5" s="3">
        <v>-0.98768834059513766</v>
      </c>
      <c r="BE5" s="3">
        <v>0.15643446504023098</v>
      </c>
      <c r="BF5" s="3">
        <v>-0.58778525229247303</v>
      </c>
      <c r="BG5" s="3">
        <v>0.80901699437494745</v>
      </c>
      <c r="BH5" s="3">
        <v>0.15643446504023092</v>
      </c>
      <c r="BI5" s="3">
        <v>0.98768834059513777</v>
      </c>
      <c r="BJ5" s="3">
        <v>0.80901699437494745</v>
      </c>
      <c r="BK5" s="3">
        <v>0.58778525229247314</v>
      </c>
    </row>
    <row r="6" spans="2:63" ht="21.95" customHeight="1" x14ac:dyDescent="0.25">
      <c r="B6" s="34"/>
      <c r="C6" s="34"/>
      <c r="D6" s="34"/>
      <c r="E6" s="34"/>
      <c r="F6" s="34"/>
      <c r="G6" s="34"/>
      <c r="H6" s="34"/>
      <c r="I6" s="34"/>
      <c r="J6" s="5"/>
      <c r="K6" s="1"/>
      <c r="L6" s="25" t="s">
        <v>71</v>
      </c>
      <c r="M6" s="8">
        <v>99</v>
      </c>
      <c r="N6" s="8">
        <f>'Teaching Capacity'!$AY$11</f>
        <v>108.34579439252337</v>
      </c>
      <c r="O6" s="8">
        <f>N6-M6</f>
        <v>9.3457943925233735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3">
        <v>100.1</v>
      </c>
      <c r="AZ6" s="1"/>
      <c r="BA6" s="1"/>
      <c r="BB6" s="1"/>
      <c r="BC6" s="1"/>
      <c r="BD6" s="3">
        <v>-0.98078528040323043</v>
      </c>
      <c r="BE6" s="3">
        <v>0.19509032201612816</v>
      </c>
      <c r="BF6" s="3">
        <v>-0.55557023301960229</v>
      </c>
      <c r="BG6" s="3">
        <v>0.83146961230254512</v>
      </c>
      <c r="BH6" s="3">
        <v>0.19509032201612833</v>
      </c>
      <c r="BI6" s="3">
        <v>0.98078528040323043</v>
      </c>
      <c r="BJ6" s="3">
        <v>0.83146961230254524</v>
      </c>
      <c r="BK6" s="3">
        <v>0.55557023301960218</v>
      </c>
    </row>
    <row r="7" spans="2:63" ht="21.9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25" t="s">
        <v>72</v>
      </c>
      <c r="M7" s="8">
        <v>98.9</v>
      </c>
      <c r="N7" s="8">
        <f>'Workforce Resilience'!$AY$11</f>
        <v>124.37169811320756</v>
      </c>
      <c r="O7" s="8">
        <f>N7-M7</f>
        <v>25.471698113207552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3" t="s">
        <v>19</v>
      </c>
      <c r="AZ7" s="1"/>
      <c r="BA7" s="1"/>
      <c r="BB7" s="1"/>
      <c r="BC7" s="1"/>
      <c r="BD7" s="3">
        <v>-0.97236992039767656</v>
      </c>
      <c r="BE7" s="3">
        <v>0.23344536385590553</v>
      </c>
      <c r="BF7" s="3">
        <v>-0.5224985647159488</v>
      </c>
      <c r="BG7" s="3">
        <v>0.85264016435409229</v>
      </c>
      <c r="BH7" s="3">
        <v>0.23344536385590547</v>
      </c>
      <c r="BI7" s="3">
        <v>0.97236992039767656</v>
      </c>
      <c r="BJ7" s="3">
        <v>0.85264016435409218</v>
      </c>
      <c r="BK7" s="3">
        <v>0.5224985647159488</v>
      </c>
    </row>
    <row r="8" spans="2:63" ht="21.95" customHeight="1" x14ac:dyDescent="0.25">
      <c r="B8" s="43" t="s">
        <v>20</v>
      </c>
      <c r="C8" s="34"/>
      <c r="D8" s="34"/>
      <c r="E8" s="34"/>
      <c r="F8" s="60" t="s">
        <v>21</v>
      </c>
      <c r="G8" s="34"/>
      <c r="H8" s="34"/>
      <c r="I8" s="34"/>
      <c r="J8" s="1"/>
      <c r="K8" s="1"/>
      <c r="L8" s="25" t="s">
        <v>73</v>
      </c>
      <c r="M8" s="8">
        <v>99.7</v>
      </c>
      <c r="N8" s="8">
        <f>'Financial Stewardship'!$AY$11</f>
        <v>86.475700934579436</v>
      </c>
      <c r="O8" s="8">
        <f>N8-M8</f>
        <v>-13.224299065420567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3">
        <v>103.6</v>
      </c>
      <c r="AZ8" s="1"/>
      <c r="BA8" s="1"/>
      <c r="BB8" s="1"/>
      <c r="BC8" s="1"/>
      <c r="BD8" s="3">
        <v>-0.96245523645364728</v>
      </c>
      <c r="BE8" s="3">
        <v>0.27144044986507415</v>
      </c>
      <c r="BF8" s="3">
        <v>-0.48862124149695507</v>
      </c>
      <c r="BG8" s="3">
        <v>0.87249600707279706</v>
      </c>
      <c r="BH8" s="3">
        <v>0.27144044986507432</v>
      </c>
      <c r="BI8" s="3">
        <v>0.96245523645364728</v>
      </c>
      <c r="BJ8" s="3">
        <v>0.87249600707279718</v>
      </c>
      <c r="BK8" s="3">
        <v>0.48862124149695491</v>
      </c>
    </row>
    <row r="9" spans="2:63" ht="21.95" customHeight="1" x14ac:dyDescent="0.25">
      <c r="B9" s="34"/>
      <c r="C9" s="34"/>
      <c r="D9" s="34"/>
      <c r="E9" s="34"/>
      <c r="F9" s="34"/>
      <c r="G9" s="34"/>
      <c r="H9" s="34"/>
      <c r="I9" s="34"/>
      <c r="J9" s="1"/>
      <c r="K9" s="1"/>
      <c r="L9" s="25" t="s">
        <v>74</v>
      </c>
      <c r="M9" s="8">
        <v>98.8</v>
      </c>
      <c r="N9" s="8">
        <f>'KS4 Outcomes'!$AY$11</f>
        <v>91.930557915604638</v>
      </c>
      <c r="O9" s="8">
        <f>N9-M9</f>
        <v>-6.8694420843953594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3">
        <v>-0.95105651629515353</v>
      </c>
      <c r="BE9" s="3">
        <v>0.30901699437494751</v>
      </c>
      <c r="BF9" s="3">
        <v>-0.45399049973954669</v>
      </c>
      <c r="BG9" s="3">
        <v>0.8910065241883679</v>
      </c>
      <c r="BH9" s="3">
        <v>0.30901699437494745</v>
      </c>
      <c r="BI9" s="3">
        <v>0.95105651629515353</v>
      </c>
      <c r="BJ9" s="3">
        <v>0.8910065241883679</v>
      </c>
      <c r="BK9" s="3">
        <v>0.45399049973954675</v>
      </c>
    </row>
    <row r="10" spans="2:63" ht="21.95" customHeight="1" x14ac:dyDescent="0.25">
      <c r="B10" s="52">
        <v>98.3</v>
      </c>
      <c r="C10" s="53"/>
      <c r="D10" s="53"/>
      <c r="E10" s="53"/>
      <c r="F10" s="56">
        <f>ROUND($AY$11,1)</f>
        <v>100.5</v>
      </c>
      <c r="G10" s="40"/>
      <c r="H10" s="40"/>
      <c r="I10" s="40"/>
      <c r="J10" s="1"/>
      <c r="K10" s="1"/>
      <c r="L10" s="25" t="s">
        <v>75</v>
      </c>
      <c r="M10" s="8">
        <v>92.9</v>
      </c>
      <c r="N10" s="8">
        <f>'16-19 Outcomes'!$AY$11</f>
        <v>96.098261990830551</v>
      </c>
      <c r="O10" s="8">
        <f>N10-M10</f>
        <v>3.1982619908305452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3" t="s">
        <v>76</v>
      </c>
      <c r="AZ10" s="1"/>
      <c r="BA10" s="1"/>
      <c r="BB10" s="1"/>
      <c r="BC10" s="1"/>
      <c r="BD10" s="3">
        <v>-0.93819133592248416</v>
      </c>
      <c r="BE10" s="3">
        <v>0.34611705707749285</v>
      </c>
      <c r="BF10" s="3">
        <v>-0.41865973753742824</v>
      </c>
      <c r="BG10" s="3">
        <v>0.90814317382508125</v>
      </c>
      <c r="BH10" s="3">
        <v>0.34611705707749302</v>
      </c>
      <c r="BI10" s="3">
        <v>0.93819133592248416</v>
      </c>
      <c r="BJ10" s="3">
        <v>0.90814317382508125</v>
      </c>
      <c r="BK10" s="3">
        <v>0.41865973753742808</v>
      </c>
    </row>
    <row r="11" spans="2:63" ht="21.95" customHeight="1" x14ac:dyDescent="0.25">
      <c r="B11" s="53"/>
      <c r="C11" s="54"/>
      <c r="D11" s="54"/>
      <c r="E11" s="53"/>
      <c r="F11" s="40"/>
      <c r="G11" s="41"/>
      <c r="H11" s="41"/>
      <c r="I11" s="4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3">
        <f>98.3+25%*('Teaching Capacity'!$AY$11-99)+15%*('Workforce Resilience'!$AY$11-98.9)+25%*('Financial Stewardship'!$AY$11-99.7)+35%*(50%*('KS4 Outcomes'!$AY$11-98.8)+50%*('16-19 Outcomes'!$AY$11-92.9))</f>
        <v>100.50867203238299</v>
      </c>
      <c r="AZ11" s="1"/>
      <c r="BA11" s="1"/>
      <c r="BB11" s="1"/>
      <c r="BC11" s="1"/>
      <c r="BD11" s="3">
        <v>-0.92387953251128674</v>
      </c>
      <c r="BE11" s="3">
        <v>0.38268343236508989</v>
      </c>
      <c r="BF11" s="3">
        <v>-0.38268343236508973</v>
      </c>
      <c r="BG11" s="3">
        <v>0.92387953251128674</v>
      </c>
      <c r="BH11" s="3">
        <v>0.38268343236508984</v>
      </c>
      <c r="BI11" s="3">
        <v>0.92387953251128674</v>
      </c>
      <c r="BJ11" s="3">
        <v>0.92387953251128674</v>
      </c>
      <c r="BK11" s="3">
        <v>0.38268343236508978</v>
      </c>
    </row>
    <row r="12" spans="2:63" ht="21.95" customHeight="1" x14ac:dyDescent="0.25">
      <c r="B12" s="53"/>
      <c r="C12" s="53"/>
      <c r="D12" s="53"/>
      <c r="E12" s="53"/>
      <c r="F12" s="40"/>
      <c r="G12" s="40"/>
      <c r="H12" s="40"/>
      <c r="I12" s="4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3">
        <v>-0.90814317382508136</v>
      </c>
      <c r="BE12" s="3">
        <v>0.41865973753742797</v>
      </c>
      <c r="BF12" s="3">
        <v>-0.34611705707749291</v>
      </c>
      <c r="BG12" s="3">
        <v>0.93819133592248416</v>
      </c>
      <c r="BH12" s="3">
        <v>0.41865973753742813</v>
      </c>
      <c r="BI12" s="3">
        <v>0.90814317382508125</v>
      </c>
      <c r="BJ12" s="3">
        <v>0.93819133592248416</v>
      </c>
      <c r="BK12" s="3">
        <v>0.34611705707749296</v>
      </c>
    </row>
    <row r="13" spans="2:63" ht="21.95" customHeight="1" x14ac:dyDescent="0.25">
      <c r="B13" s="61" t="str">
        <f>IF(B10&lt;96.1,"Bottom Quartile",IF(B10&lt;100.1,"3rd Quartile",IF(B10&lt;103.6,"2nd Quartile","Top Quartile")))</f>
        <v>3rd Quartile</v>
      </c>
      <c r="C13" s="82"/>
      <c r="D13" s="82"/>
      <c r="E13" s="82"/>
      <c r="F13" s="44" t="str">
        <f>IF(F10&lt;96.1,"Bottom Quartile",IF(F10&lt;100.1,"3rd Quartile",IF(F10&lt;103.6,"2nd Quartile","Top Quartile")))</f>
        <v>2nd Quartile</v>
      </c>
      <c r="G13" s="34"/>
      <c r="H13" s="34"/>
      <c r="I13" s="3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3">
        <v>-0.89100652418836779</v>
      </c>
      <c r="BE13" s="3">
        <v>0.45399049973954686</v>
      </c>
      <c r="BF13" s="3">
        <v>-0.30901699437494734</v>
      </c>
      <c r="BG13" s="3">
        <v>0.95105651629515364</v>
      </c>
      <c r="BH13" s="3">
        <v>0.4539904997395468</v>
      </c>
      <c r="BI13" s="3">
        <v>0.89100652418836779</v>
      </c>
      <c r="BJ13" s="3">
        <v>0.95105651629515353</v>
      </c>
      <c r="BK13" s="3">
        <v>0.3090169943749474</v>
      </c>
    </row>
    <row r="14" spans="2:63" ht="21.95" customHeight="1" x14ac:dyDescent="0.25">
      <c r="B14" s="82"/>
      <c r="C14" s="82"/>
      <c r="D14" s="82"/>
      <c r="E14" s="82"/>
      <c r="F14" s="34"/>
      <c r="G14" s="34"/>
      <c r="H14" s="34"/>
      <c r="I14" s="34"/>
      <c r="J14" s="1"/>
      <c r="K14" s="1"/>
      <c r="L14" s="81" t="s">
        <v>77</v>
      </c>
      <c r="M14" s="34"/>
      <c r="N14" s="34"/>
      <c r="O14" s="3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3">
        <v>-0.87249600707279718</v>
      </c>
      <c r="BE14" s="3">
        <v>0.48862124149695485</v>
      </c>
      <c r="BF14" s="3">
        <v>-0.27144044986507421</v>
      </c>
      <c r="BG14" s="3">
        <v>0.96245523645364728</v>
      </c>
      <c r="BH14" s="3">
        <v>0.48862124149695496</v>
      </c>
      <c r="BI14" s="3">
        <v>0.87249600707279706</v>
      </c>
      <c r="BJ14" s="3">
        <v>0.96245523645364728</v>
      </c>
      <c r="BK14" s="3">
        <v>0.27144044986507426</v>
      </c>
    </row>
    <row r="15" spans="2:63" ht="21.95" customHeight="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34"/>
      <c r="M15" s="35"/>
      <c r="N15" s="35"/>
      <c r="O15" s="3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3">
        <v>-0.85264016435409218</v>
      </c>
      <c r="BE15" s="3">
        <v>0.52249856471594891</v>
      </c>
      <c r="BF15" s="3">
        <v>-0.23344536385590534</v>
      </c>
      <c r="BG15" s="3">
        <v>0.97236992039767667</v>
      </c>
      <c r="BH15" s="3">
        <v>0.52249856471594891</v>
      </c>
      <c r="BI15" s="3">
        <v>0.85264016435409218</v>
      </c>
      <c r="BJ15" s="3">
        <v>0.97236992039767656</v>
      </c>
      <c r="BK15" s="3">
        <v>0.23344536385590539</v>
      </c>
    </row>
    <row r="16" spans="2:63" ht="21.95" customHeight="1" x14ac:dyDescent="0.25">
      <c r="B16" s="47" t="s">
        <v>23</v>
      </c>
      <c r="C16" s="34"/>
      <c r="D16" s="34"/>
      <c r="E16" s="34"/>
      <c r="F16" s="34"/>
      <c r="G16" s="34"/>
      <c r="H16" s="34"/>
      <c r="I16" s="34"/>
      <c r="J16" s="1"/>
      <c r="K16" s="1"/>
      <c r="L16" s="34"/>
      <c r="M16" s="35"/>
      <c r="N16" s="35"/>
      <c r="O16" s="3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3">
        <v>-0.83146961230254535</v>
      </c>
      <c r="BE16" s="3">
        <v>0.55557023301960218</v>
      </c>
      <c r="BF16" s="3">
        <v>-0.19509032201612819</v>
      </c>
      <c r="BG16" s="3">
        <v>0.98078528040323043</v>
      </c>
      <c r="BH16" s="3">
        <v>0.55557023301960229</v>
      </c>
      <c r="BI16" s="3">
        <v>0.83146961230254524</v>
      </c>
      <c r="BJ16" s="3">
        <v>0.98078528040323043</v>
      </c>
      <c r="BK16" s="3">
        <v>0.19509032201612825</v>
      </c>
    </row>
    <row r="17" spans="2:63" ht="21.95" customHeight="1" x14ac:dyDescent="0.25">
      <c r="B17" s="34"/>
      <c r="C17" s="34"/>
      <c r="D17" s="34"/>
      <c r="E17" s="34"/>
      <c r="F17" s="34"/>
      <c r="G17" s="34"/>
      <c r="H17" s="34"/>
      <c r="I17" s="34"/>
      <c r="J17" s="1"/>
      <c r="K17" s="1"/>
      <c r="L17" s="34"/>
      <c r="M17" s="35"/>
      <c r="N17" s="35"/>
      <c r="O17" s="3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3">
        <v>-0.80901699437494734</v>
      </c>
      <c r="BE17" s="3">
        <v>0.58778525229247325</v>
      </c>
      <c r="BF17" s="3">
        <v>-0.15643446504023081</v>
      </c>
      <c r="BG17" s="3">
        <v>0.98768834059513777</v>
      </c>
      <c r="BH17" s="3">
        <v>0.58778525229247314</v>
      </c>
      <c r="BI17" s="3">
        <v>0.80901699437494745</v>
      </c>
      <c r="BJ17" s="3">
        <v>0.98768834059513777</v>
      </c>
      <c r="BK17" s="3">
        <v>0.15643446504023087</v>
      </c>
    </row>
    <row r="18" spans="2:63" ht="21.95" customHeight="1" x14ac:dyDescent="0.25">
      <c r="B18" s="39">
        <f>ROUND($AY$11-98.3,1)</f>
        <v>2.2000000000000002</v>
      </c>
      <c r="C18" s="40"/>
      <c r="D18" s="40"/>
      <c r="E18" s="40"/>
      <c r="F18" s="40"/>
      <c r="G18" s="40"/>
      <c r="H18" s="40"/>
      <c r="I18" s="40"/>
      <c r="J18" s="1"/>
      <c r="K18" s="1"/>
      <c r="L18" s="34"/>
      <c r="M18" s="34"/>
      <c r="N18" s="34"/>
      <c r="O18" s="3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3">
        <v>-0.78531693088074506</v>
      </c>
      <c r="BE18" s="3">
        <v>0.61909394930983386</v>
      </c>
      <c r="BF18" s="3">
        <v>-0.11753739745783758</v>
      </c>
      <c r="BG18" s="3">
        <v>0.99306845695492629</v>
      </c>
      <c r="BH18" s="3">
        <v>0.61909394930983397</v>
      </c>
      <c r="BI18" s="3">
        <v>0.78531693088074495</v>
      </c>
      <c r="BJ18" s="3">
        <v>0.99306845695492629</v>
      </c>
      <c r="BK18" s="3">
        <v>0.11753739745783764</v>
      </c>
    </row>
    <row r="19" spans="2:63" ht="21.95" customHeight="1" x14ac:dyDescent="0.25">
      <c r="B19" s="40"/>
      <c r="C19" s="41"/>
      <c r="D19" s="41"/>
      <c r="E19" s="41"/>
      <c r="F19" s="41"/>
      <c r="G19" s="41"/>
      <c r="H19" s="41"/>
      <c r="I19" s="4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3">
        <v>-0.76040596560003093</v>
      </c>
      <c r="BE19" s="3">
        <v>0.64944804833018377</v>
      </c>
      <c r="BF19" s="3">
        <v>-7.8459095727844874E-2</v>
      </c>
      <c r="BG19" s="3">
        <v>0.99691733373312796</v>
      </c>
      <c r="BH19" s="3">
        <v>0.64944804833018366</v>
      </c>
      <c r="BI19" s="3">
        <v>0.76040596560003093</v>
      </c>
      <c r="BJ19" s="3">
        <v>0.99691733373312796</v>
      </c>
      <c r="BK19" s="3">
        <v>7.8459095727844944E-2</v>
      </c>
    </row>
    <row r="20" spans="2:63" ht="21.95" customHeight="1" x14ac:dyDescent="0.25">
      <c r="B20" s="40"/>
      <c r="C20" s="40"/>
      <c r="D20" s="40"/>
      <c r="E20" s="40"/>
      <c r="F20" s="40"/>
      <c r="G20" s="40"/>
      <c r="H20" s="40"/>
      <c r="I20" s="4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3">
        <v>-0.73432250943568567</v>
      </c>
      <c r="BE20" s="3">
        <v>0.67880074553294167</v>
      </c>
      <c r="BF20" s="3">
        <v>-3.9259815759068548E-2</v>
      </c>
      <c r="BG20" s="3">
        <v>0.9992290362407229</v>
      </c>
      <c r="BH20" s="3">
        <v>0.67880074553294178</v>
      </c>
      <c r="BI20" s="3">
        <v>0.73432250943568556</v>
      </c>
      <c r="BJ20" s="3">
        <v>0.9992290362407229</v>
      </c>
      <c r="BK20" s="3">
        <v>3.925981575906861E-2</v>
      </c>
    </row>
    <row r="21" spans="2:63" ht="21.9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3">
        <v>-0.70710678118654746</v>
      </c>
      <c r="BE21" s="3">
        <v>0.70710678118654757</v>
      </c>
      <c r="BF21" s="3">
        <v>6.123233995736766E-17</v>
      </c>
      <c r="BG21" s="3">
        <v>1</v>
      </c>
      <c r="BH21" s="3">
        <v>0.70710678118654757</v>
      </c>
      <c r="BI21" s="3">
        <v>0.70710678118654746</v>
      </c>
      <c r="BJ21" s="3">
        <v>1</v>
      </c>
      <c r="BK21" s="3">
        <v>0</v>
      </c>
    </row>
    <row r="22" spans="2:63" ht="21.95" customHeight="1" x14ac:dyDescent="0.25">
      <c r="B22" s="12" t="s">
        <v>25</v>
      </c>
      <c r="C22" s="5"/>
      <c r="D22" s="12" t="s">
        <v>26</v>
      </c>
      <c r="E22" s="5"/>
      <c r="F22" s="42" t="s">
        <v>27</v>
      </c>
      <c r="G22" s="34"/>
      <c r="H22" s="42" t="s">
        <v>28</v>
      </c>
      <c r="I22" s="3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2:63" ht="21.95" customHeight="1" x14ac:dyDescent="0.25">
      <c r="B23" s="5"/>
      <c r="C23" s="34"/>
      <c r="D23" s="34"/>
      <c r="E23" s="34"/>
      <c r="F23" s="34"/>
      <c r="G23" s="34"/>
      <c r="H23" s="34"/>
      <c r="I23" s="3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2:63" ht="21.95" customHeight="1" x14ac:dyDescent="0.25">
      <c r="B24" s="1"/>
      <c r="C24" s="48"/>
      <c r="D24" s="34"/>
      <c r="E24" s="34"/>
      <c r="F24" s="1"/>
      <c r="G24" s="55"/>
      <c r="H24" s="34"/>
      <c r="I24" s="3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2:63" ht="21.95" customHeight="1" x14ac:dyDescent="0.25">
      <c r="B25" s="45" t="s">
        <v>29</v>
      </c>
      <c r="C25" s="46"/>
      <c r="D25" s="46"/>
      <c r="E25" s="46"/>
      <c r="F25" s="46"/>
      <c r="G25" s="46"/>
      <c r="H25" s="46"/>
      <c r="I25" s="4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2:63" ht="21.95" customHeight="1" x14ac:dyDescent="0.25">
      <c r="B26" s="46"/>
      <c r="C26" s="46"/>
      <c r="D26" s="46"/>
      <c r="E26" s="46"/>
      <c r="F26" s="46"/>
      <c r="G26" s="46"/>
      <c r="H26" s="46"/>
      <c r="I26" s="4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2:63" ht="21.95" customHeight="1" x14ac:dyDescent="0.25"/>
    <row r="28" spans="2:63" ht="21.95" customHeight="1" x14ac:dyDescent="0.25"/>
    <row r="29" spans="2:63" ht="21.95" customHeight="1" x14ac:dyDescent="0.25"/>
    <row r="30" spans="2:63" ht="21.95" customHeight="1" x14ac:dyDescent="0.25"/>
    <row r="31" spans="2:63" ht="21.95" customHeight="1" x14ac:dyDescent="0.25"/>
    <row r="32" spans="2:63" ht="21.95" customHeight="1" x14ac:dyDescent="0.25"/>
    <row r="33" ht="21.95" customHeight="1" x14ac:dyDescent="0.25"/>
    <row r="34" ht="21.95" customHeight="1" x14ac:dyDescent="0.25"/>
  </sheetData>
  <sheetProtection algorithmName="SHA-512" hashValue="g6qBle31sVwQzV1LTnQv7vOvQG1PjnGA3qLic2X5+FSlgNrWjCUtbiKeumCei+j6B6aTUioSnXyf7wsLf/sfuQ==" saltValue="zp8Z8DRt61vrxxO8jNgkMw==" spinCount="100000" sheet="1" objects="1" scenarios="1"/>
  <mergeCells count="25">
    <mergeCell ref="B18:I20"/>
    <mergeCell ref="F22:G23"/>
    <mergeCell ref="H22:I23"/>
    <mergeCell ref="B8:E9"/>
    <mergeCell ref="N4:N5"/>
    <mergeCell ref="O4:O5"/>
    <mergeCell ref="L14:O18"/>
    <mergeCell ref="B1:O3"/>
    <mergeCell ref="B25:I26"/>
    <mergeCell ref="B16:I17"/>
    <mergeCell ref="C24:E24"/>
    <mergeCell ref="B6:C6"/>
    <mergeCell ref="B10:E12"/>
    <mergeCell ref="G24:I24"/>
    <mergeCell ref="D6:E6"/>
    <mergeCell ref="H6:I6"/>
    <mergeCell ref="F10:I12"/>
    <mergeCell ref="C23:E23"/>
    <mergeCell ref="F8:I9"/>
    <mergeCell ref="B13:E14"/>
    <mergeCell ref="F6:G6"/>
    <mergeCell ref="F13:I14"/>
    <mergeCell ref="B4:J5"/>
    <mergeCell ref="L4:L5"/>
    <mergeCell ref="M4:M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780E-4C2C-4E6E-A87A-6903EB45EEE0}">
  <dimension ref="A1:A23"/>
  <sheetViews>
    <sheetView showGridLines="0" workbookViewId="0">
      <selection activeCell="Q18" sqref="Q18"/>
    </sheetView>
  </sheetViews>
  <sheetFormatPr defaultRowHeight="15" x14ac:dyDescent="0.25"/>
  <cols>
    <col min="1" max="16384" width="9" style="1"/>
  </cols>
  <sheetData>
    <row r="1" spans="1:1" x14ac:dyDescent="0.25">
      <c r="A1" s="83" t="s">
        <v>84</v>
      </c>
    </row>
    <row r="2" spans="1:1" x14ac:dyDescent="0.25">
      <c r="A2" s="84"/>
    </row>
    <row r="3" spans="1:1" x14ac:dyDescent="0.25">
      <c r="A3" s="84" t="s">
        <v>85</v>
      </c>
    </row>
    <row r="4" spans="1:1" x14ac:dyDescent="0.25">
      <c r="A4" s="84"/>
    </row>
    <row r="5" spans="1:1" x14ac:dyDescent="0.25">
      <c r="A5" s="84" t="s">
        <v>86</v>
      </c>
    </row>
    <row r="6" spans="1:1" x14ac:dyDescent="0.25">
      <c r="A6" s="84"/>
    </row>
    <row r="7" spans="1:1" x14ac:dyDescent="0.25">
      <c r="A7" s="84" t="s">
        <v>87</v>
      </c>
    </row>
    <row r="8" spans="1:1" x14ac:dyDescent="0.25">
      <c r="A8" s="84"/>
    </row>
    <row r="9" spans="1:1" x14ac:dyDescent="0.25">
      <c r="A9" s="84" t="s">
        <v>88</v>
      </c>
    </row>
    <row r="10" spans="1:1" x14ac:dyDescent="0.25">
      <c r="A10" s="84"/>
    </row>
    <row r="11" spans="1:1" x14ac:dyDescent="0.25">
      <c r="A11" s="84" t="s">
        <v>89</v>
      </c>
    </row>
    <row r="12" spans="1:1" x14ac:dyDescent="0.25">
      <c r="A12" s="85"/>
    </row>
    <row r="13" spans="1:1" x14ac:dyDescent="0.25">
      <c r="A13" s="85" t="s">
        <v>92</v>
      </c>
    </row>
    <row r="14" spans="1:1" x14ac:dyDescent="0.25">
      <c r="A14" s="85"/>
    </row>
    <row r="15" spans="1:1" x14ac:dyDescent="0.25">
      <c r="A15" s="85" t="s">
        <v>93</v>
      </c>
    </row>
    <row r="16" spans="1:1" x14ac:dyDescent="0.25">
      <c r="A16" s="85"/>
    </row>
    <row r="17" spans="1:1" x14ac:dyDescent="0.25">
      <c r="A17" s="85" t="s">
        <v>94</v>
      </c>
    </row>
    <row r="18" spans="1:1" x14ac:dyDescent="0.25">
      <c r="A18" s="85"/>
    </row>
    <row r="19" spans="1:1" x14ac:dyDescent="0.25">
      <c r="A19" s="85" t="s">
        <v>95</v>
      </c>
    </row>
    <row r="20" spans="1:1" x14ac:dyDescent="0.25">
      <c r="A20" s="84"/>
    </row>
    <row r="21" spans="1:1" x14ac:dyDescent="0.25">
      <c r="A21" s="84" t="s">
        <v>90</v>
      </c>
    </row>
    <row r="22" spans="1:1" x14ac:dyDescent="0.25">
      <c r="A22" s="84"/>
    </row>
    <row r="23" spans="1:1" x14ac:dyDescent="0.25">
      <c r="A23" s="84" t="s">
        <v>91</v>
      </c>
    </row>
  </sheetData>
  <sheetProtection algorithmName="SHA-512" hashValue="Kqewye/auGdTM8YqlFxYG99wvoYTUQj60KYBo4ft+vIKKLO/JPQt516A+4Oi4v8zKlohNEliuxdoK7dI//+GSg==" saltValue="3ghnj7noCb8XUrJ2JUxuz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Teaching Capacity</vt:lpstr>
      <vt:lpstr>Workforce Resilience</vt:lpstr>
      <vt:lpstr>Financial Stewardship</vt:lpstr>
      <vt:lpstr>KS4 Outcomes</vt:lpstr>
      <vt:lpstr>16-19 Outcomes</vt:lpstr>
      <vt:lpstr>Overall Impact</vt:lpstr>
      <vt:lpstr>Licence &amp;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Coleman</dc:creator>
  <cp:lastModifiedBy>Adam Coleman</cp:lastModifiedBy>
  <dcterms:created xsi:type="dcterms:W3CDTF">2026-09-22T17:42:37Z</dcterms:created>
  <dcterms:modified xsi:type="dcterms:W3CDTF">2026-09-28T20:05:25Z</dcterms:modified>
</cp:coreProperties>
</file>